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555" windowWidth="19815" windowHeight="9405"/>
  </bookViews>
  <sheets>
    <sheet name="VALORES UNITARIOS" sheetId="1" r:id="rId1"/>
    <sheet name="PRESUPUESTO PROYECTADO" sheetId="2" r:id="rId2"/>
  </sheets>
  <calcPr calcId="124519"/>
</workbook>
</file>

<file path=xl/calcChain.xml><?xml version="1.0" encoding="utf-8"?>
<calcChain xmlns="http://schemas.openxmlformats.org/spreadsheetml/2006/main">
  <c r="G48" i="2"/>
  <c r="H48" s="1"/>
  <c r="E48"/>
  <c r="H47"/>
  <c r="G47"/>
  <c r="E47"/>
  <c r="G46"/>
  <c r="H46" s="1"/>
  <c r="E46"/>
  <c r="H41"/>
  <c r="G41"/>
  <c r="E41"/>
  <c r="G40"/>
  <c r="H40" s="1"/>
  <c r="E40"/>
  <c r="H39"/>
  <c r="G39"/>
  <c r="E39"/>
  <c r="G38"/>
  <c r="H38" s="1"/>
  <c r="E38"/>
  <c r="H37"/>
  <c r="G37"/>
  <c r="E37"/>
  <c r="G36"/>
  <c r="H36" s="1"/>
  <c r="E36"/>
  <c r="H35"/>
  <c r="G35"/>
  <c r="E35"/>
  <c r="G34"/>
  <c r="H34" s="1"/>
  <c r="E34"/>
  <c r="H33"/>
  <c r="G33"/>
  <c r="E33"/>
  <c r="G32"/>
  <c r="H32" s="1"/>
  <c r="E32"/>
  <c r="H31"/>
  <c r="G31"/>
  <c r="E31"/>
  <c r="G30"/>
  <c r="H30" s="1"/>
  <c r="E30"/>
  <c r="H29"/>
  <c r="G29"/>
  <c r="E29"/>
  <c r="G28"/>
  <c r="H28" s="1"/>
  <c r="E28"/>
  <c r="H27"/>
  <c r="G27"/>
  <c r="E27"/>
  <c r="G26"/>
  <c r="H26" s="1"/>
  <c r="E26"/>
  <c r="H25"/>
  <c r="G25"/>
  <c r="E25"/>
  <c r="G24"/>
  <c r="H24" s="1"/>
  <c r="E24"/>
  <c r="H23"/>
  <c r="G23"/>
  <c r="G42" s="1"/>
  <c r="H42" s="1"/>
  <c r="E23"/>
  <c r="G18"/>
  <c r="H18" s="1"/>
  <c r="E18"/>
  <c r="H17"/>
  <c r="G17"/>
  <c r="E17"/>
  <c r="G16"/>
  <c r="H16" s="1"/>
  <c r="E16"/>
  <c r="H15"/>
  <c r="G15"/>
  <c r="E15"/>
  <c r="G14"/>
  <c r="H14" s="1"/>
  <c r="E14"/>
  <c r="H13"/>
  <c r="G13"/>
  <c r="E13"/>
  <c r="G12"/>
  <c r="H12" s="1"/>
  <c r="E12"/>
  <c r="H11"/>
  <c r="G11"/>
  <c r="E11"/>
  <c r="G10"/>
  <c r="H10" s="1"/>
  <c r="E10"/>
  <c r="G38" i="1"/>
  <c r="G36"/>
  <c r="G35"/>
  <c r="G34"/>
  <c r="G33"/>
  <c r="G32"/>
  <c r="G29"/>
  <c r="G27"/>
  <c r="G26"/>
  <c r="G24"/>
  <c r="G20"/>
  <c r="G19"/>
  <c r="G18"/>
  <c r="G17"/>
  <c r="G16"/>
  <c r="G13"/>
  <c r="G12"/>
  <c r="D32"/>
  <c r="D31"/>
  <c r="J48"/>
  <c r="K48" s="1"/>
  <c r="J47"/>
  <c r="K47" s="1"/>
  <c r="J46"/>
  <c r="J42"/>
  <c r="J41"/>
  <c r="J40"/>
  <c r="J39"/>
  <c r="J38"/>
  <c r="J37"/>
  <c r="J36"/>
  <c r="J35"/>
  <c r="J34"/>
  <c r="J33"/>
  <c r="J30"/>
  <c r="J29"/>
  <c r="J28"/>
  <c r="J27"/>
  <c r="J26"/>
  <c r="J25"/>
  <c r="J24"/>
  <c r="J20"/>
  <c r="J19"/>
  <c r="J18"/>
  <c r="J17"/>
  <c r="J16"/>
  <c r="J15"/>
  <c r="J14"/>
  <c r="J13"/>
  <c r="J12"/>
  <c r="I47"/>
  <c r="G19" i="2" l="1"/>
  <c r="G49"/>
  <c r="G48" i="1"/>
  <c r="G47"/>
  <c r="G46"/>
  <c r="E47"/>
  <c r="H19" i="2" l="1"/>
  <c r="G51"/>
  <c r="G53" s="1"/>
  <c r="H49"/>
  <c r="G54"/>
  <c r="J32" i="1"/>
  <c r="J31"/>
  <c r="I46"/>
  <c r="G55" i="2" l="1"/>
  <c r="G56" s="1"/>
  <c r="K42" i="1"/>
  <c r="K39"/>
  <c r="K37"/>
  <c r="K33"/>
  <c r="K32"/>
  <c r="K31"/>
  <c r="K30"/>
  <c r="K28"/>
  <c r="K27"/>
  <c r="K17"/>
  <c r="K16"/>
  <c r="K35"/>
  <c r="K34"/>
  <c r="K26"/>
  <c r="K18"/>
  <c r="K14"/>
  <c r="K46"/>
  <c r="K41"/>
  <c r="K40"/>
  <c r="K38"/>
  <c r="K36"/>
  <c r="K29"/>
  <c r="K25"/>
  <c r="K24"/>
  <c r="K20"/>
  <c r="K19"/>
  <c r="K15"/>
  <c r="K13"/>
  <c r="K12"/>
  <c r="I48" l="1"/>
  <c r="I38"/>
  <c r="I37"/>
  <c r="I36"/>
  <c r="I35"/>
  <c r="I34"/>
  <c r="I33"/>
  <c r="I32"/>
  <c r="I29"/>
  <c r="I27"/>
  <c r="I26"/>
  <c r="I24"/>
  <c r="I18"/>
  <c r="I17"/>
  <c r="I16"/>
  <c r="I13"/>
  <c r="I12"/>
  <c r="E48" l="1"/>
  <c r="E46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0"/>
  <c r="E19"/>
  <c r="E18"/>
  <c r="E17"/>
  <c r="E16"/>
  <c r="E15"/>
  <c r="E14"/>
  <c r="E13"/>
  <c r="E12"/>
</calcChain>
</file>

<file path=xl/sharedStrings.xml><?xml version="1.0" encoding="utf-8"?>
<sst xmlns="http://schemas.openxmlformats.org/spreadsheetml/2006/main" count="246" uniqueCount="83">
  <si>
    <t>FORMATO OFERTA ECONÓMICA</t>
  </si>
  <si>
    <t>INFRAESTRUCTURA INFORMATICA POR DEMANDA (IAAS)</t>
  </si>
  <si>
    <t>Para los precios por demanda de este formato, se debe tener en cuenta la zona de AWS EEUU Este.</t>
  </si>
  <si>
    <t>INFRAESTRUCTURA POR DEMANDA - COMPUTO</t>
  </si>
  <si>
    <t>ITEM (De acuerdo a lo descrito en el anexo técnico)</t>
  </si>
  <si>
    <t>Unidad de cobro</t>
  </si>
  <si>
    <t>Valor hora servidor sin IVA (USD)</t>
  </si>
  <si>
    <t>Valor hora servidor con IVA (USD)</t>
  </si>
  <si>
    <t>BASE DE DATOS
RDS (Relational Database Service): db.m1.large con Oracle Standard Edition One, sin la opción de MultiAZ</t>
  </si>
  <si>
    <t>Hora de uso</t>
  </si>
  <si>
    <t>BASE DE DATOS
RDS (Relational Database Service): db.m1.large con Oracle Standard Edition One, con la opción de MultiAZ</t>
  </si>
  <si>
    <t>Hora de uso</t>
  </si>
  <si>
    <t>BASE DE DATOS
RDS (Relational Database Service): db.m2.2xlarge con MySQL, sin la opción de MultiAZ</t>
  </si>
  <si>
    <t>BASE DE DATOS
RDS (Relational Database Service): db.m2.2xlarge con MySQL, con la opción de MultiAZ</t>
  </si>
  <si>
    <t>SERVIDOR DE APLICACIONES
EC2 (Elastic Compute Cloud) - m1.large con Oracle Linux</t>
  </si>
  <si>
    <t>Hora de uso</t>
  </si>
  <si>
    <t>SERVIDOR DE APLICACIONES
EC2 (Elastic Compute Cloud) - c1.xlarge con Oracle Linux.</t>
  </si>
  <si>
    <t>Hora de uso</t>
  </si>
  <si>
    <t>SERVIDOR DE APLICACIONES
EC2 (Elastic Compute Cloud) -  m3.2xlarge con Linux Ubuntu.</t>
  </si>
  <si>
    <t>Hora de uso</t>
  </si>
  <si>
    <t>SERVIDOR DE APLICACIONES
EC2 (Elastic Compute Cloud) - c3.2xlarge con Linux Ubuntu.</t>
  </si>
  <si>
    <t>Hora de uso</t>
  </si>
  <si>
    <t>SERVIDOR DE APLICACIONES
EC2 (Elastic Compute Cloud) - c3.2xlarge con Windows Server 2008 R2.</t>
  </si>
  <si>
    <t>Hora de uso</t>
  </si>
  <si>
    <t>INFRAESTRUCTURA POR DEMANDA - OTROS</t>
  </si>
  <si>
    <t>Item  (De acuerdo a lo descrito en el anexo técnico)</t>
  </si>
  <si>
    <t>Unidad de cobro</t>
  </si>
  <si>
    <t>Valor sin IVA
(USD)</t>
  </si>
  <si>
    <t>Valor con IVA (USD)</t>
  </si>
  <si>
    <t>Valor GB de almacenamiento en base de datos por mes (sin MultiAZ)</t>
  </si>
  <si>
    <t>GB por mes</t>
  </si>
  <si>
    <t>Valor GB de almacenamiento en base de datos por mes (con MultiAZ)</t>
  </si>
  <si>
    <t>Valor GB transferencia de datos por mes entre zonas de disponibilidad de AWS</t>
  </si>
  <si>
    <t>Balanceador de cargas ELB (Elastic Load Balancing)</t>
  </si>
  <si>
    <t>Horas por mes</t>
  </si>
  <si>
    <t>Datos transferidos a través del balanceador ELB</t>
  </si>
  <si>
    <t>IOPS por mes</t>
  </si>
  <si>
    <t>Almacenamiento S3 (Simple Storage Service)</t>
  </si>
  <si>
    <t>Ejecuciones de backup (cada una incluye dos acciones: lectura y escritura).</t>
  </si>
  <si>
    <t>1 ejecución</t>
  </si>
  <si>
    <t>Almacenamiento en Backup por GB mensual</t>
  </si>
  <si>
    <t>Conexiones VPN</t>
  </si>
  <si>
    <t>Conexión por mes</t>
  </si>
  <si>
    <t>Envío Correo SES (Simple Email Service)</t>
  </si>
  <si>
    <t>Por cada 1000 mensajes de correo por mes</t>
  </si>
  <si>
    <t>Servicio de Entrega de Contenido (CloudFront): solicitudes HTTP</t>
  </si>
  <si>
    <t>Por cada 10.000 solicitudes HTTP</t>
  </si>
  <si>
    <t>Servicio de Entrega de Contenido (CloudFront): Solicitudes HTTPS</t>
  </si>
  <si>
    <t>Por cada 10.000 solicitudes HTTPS</t>
  </si>
  <si>
    <t>Servicio de Entrega de Contenido (CloudFront): Valor GB transferencia de datos salientes por mes desde el origen del contenido</t>
  </si>
  <si>
    <t>Servicio de Entrega de Contenido (CloudFront): Valor GB transferencia de datos salientes por mes desde el servicio de entrega de contenido hacia Internet</t>
  </si>
  <si>
    <t>SERVICIOS DE CONSULTORIA</t>
  </si>
  <si>
    <t>Valor Hora sin IVA (pesos)</t>
  </si>
  <si>
    <t>Valor Hora con IVA (pesos)</t>
  </si>
  <si>
    <t>PROPONENTE 1</t>
  </si>
  <si>
    <t>CONTRATO 2013</t>
  </si>
  <si>
    <t>PROMEDIO</t>
  </si>
  <si>
    <t>NA</t>
  </si>
  <si>
    <t>Promedio con IVA</t>
  </si>
  <si>
    <t>Promedio sin IVA</t>
  </si>
  <si>
    <t>Valor GB de almacenamiento en servidor de aplicaciones por mes. EBS (Elastic Block Store)</t>
  </si>
  <si>
    <t>PROPONENTE 2</t>
  </si>
  <si>
    <t>Servicios de Consultoria</t>
  </si>
  <si>
    <t>Servicios de implementación de infraestructura</t>
  </si>
  <si>
    <t>Servicios de soporte</t>
  </si>
  <si>
    <t>Valor GB transferencia de datos por mes hacia internet</t>
  </si>
  <si>
    <t>IOPS Aprovisionados para RDS sin Multi A-Z por mes (unitario)</t>
  </si>
  <si>
    <t>IOPS Aprovisionados para RDS con Multi A-Z por mes (unitario)</t>
  </si>
  <si>
    <t>Todas las cantidades proyectadas son un estimado para la evaluación de la oferta económica, y no comprometen al ICFES. En la ejecución del contrato solo se pagará por las cantidades efectivamente utilizadas.</t>
  </si>
  <si>
    <t>CANTIDADES PROYECTADAS</t>
  </si>
  <si>
    <t>VALOR SIN IVA</t>
  </si>
  <si>
    <t>VALOR CON IVA</t>
  </si>
  <si>
    <t>VALOR INFRAESTRUCTURA POR DEMANDA - COMPUTO</t>
  </si>
  <si>
    <t>VALOR INFRAESTRUCTURA POR DEMANDA - OTROS</t>
  </si>
  <si>
    <t>SERVICIOS PROFESIONALES</t>
  </si>
  <si>
    <t>VALOR  SERVICIOS DE CONSULTORIA</t>
  </si>
  <si>
    <t>VALOR INFRAESTRUCTURA POR DEMANDA (COMPUTO Y OTROS) EN USD</t>
  </si>
  <si>
    <t>VALOR TRM PROYECTADA</t>
  </si>
  <si>
    <t>VALOR INFRAESTRUCTURA POR DEMANDA (COMPUTO Y OTROS) EN PESOS</t>
  </si>
  <si>
    <t>VALOR SERVICIOS PROFESIONALES</t>
  </si>
  <si>
    <t>VALOR TOTAL EN PESOS SIN IVA</t>
  </si>
  <si>
    <t>VALOR TOTAL EN PESOS CON IVA</t>
  </si>
  <si>
    <t>ESTUDIO DE MERCADO 2014</t>
  </si>
</sst>
</file>

<file path=xl/styles.xml><?xml version="1.0" encoding="utf-8"?>
<styleSheet xmlns="http://schemas.openxmlformats.org/spreadsheetml/2006/main">
  <numFmts count="2">
    <numFmt numFmtId="164" formatCode="_(&quot;$&quot;\ * #,##0.00_);_(&quot;$&quot;\ * \(#,##0.00\);_(&quot;$&quot;\ * &quot;-&quot;??_);_(@_)"/>
    <numFmt numFmtId="165" formatCode="_([$USD]\ * #,##0.00_);_([$USD]\ * \(#,##0.00\);_([$USD]\ * &quot;-&quot;??_);_(@_)"/>
  </numFmts>
  <fonts count="30">
    <font>
      <sz val="10"/>
      <name val="Arial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4"/>
      <color rgb="FF000000"/>
      <name val="Calibri"/>
      <family val="2"/>
    </font>
    <font>
      <u/>
      <sz val="14"/>
      <name val="Arial"/>
      <family val="2"/>
    </font>
    <font>
      <sz val="10"/>
      <name val="Arial"/>
    </font>
    <font>
      <sz val="11"/>
      <name val="Calibri"/>
      <family val="2"/>
      <scheme val="minor"/>
    </font>
    <font>
      <sz val="11"/>
      <color rgb="FF000000"/>
      <name val="Calibri"/>
    </font>
    <font>
      <b/>
      <sz val="12"/>
      <color rgb="FF000000"/>
      <name val="Calibri"/>
    </font>
    <font>
      <sz val="12"/>
      <color rgb="FF000000"/>
      <name val="Calibri"/>
    </font>
    <font>
      <b/>
      <sz val="11"/>
      <color rgb="FF000000"/>
      <name val="Calibri"/>
    </font>
    <font>
      <b/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rgb="FFDBE5F1"/>
        <bgColor rgb="FFDBE5F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0" fontId="21" fillId="2" borderId="1"/>
    <xf numFmtId="164" fontId="21" fillId="2" borderId="1" applyFont="0" applyFill="0" applyBorder="0" applyAlignment="0" applyProtection="0"/>
  </cellStyleXfs>
  <cellXfs count="112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20" fillId="0" borderId="0" xfId="0" applyFont="1" applyFill="1"/>
    <xf numFmtId="0" fontId="0" fillId="0" borderId="1" xfId="0" applyFill="1" applyBorder="1" applyAlignment="1"/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vertical="center"/>
    </xf>
    <xf numFmtId="165" fontId="13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4" fillId="0" borderId="2" xfId="0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165" fontId="16" fillId="0" borderId="2" xfId="0" applyNumberFormat="1" applyFont="1" applyFill="1" applyBorder="1" applyAlignment="1">
      <alignment horizontal="center" vertical="center" wrapText="1"/>
    </xf>
    <xf numFmtId="164" fontId="17" fillId="0" borderId="2" xfId="0" applyNumberFormat="1" applyFont="1" applyFill="1" applyBorder="1" applyAlignment="1">
      <alignment horizontal="center" vertical="center" wrapText="1"/>
    </xf>
    <xf numFmtId="164" fontId="1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/>
    <xf numFmtId="165" fontId="1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0" fontId="20" fillId="0" borderId="0" xfId="0" applyFont="1"/>
    <xf numFmtId="164" fontId="22" fillId="2" borderId="2" xfId="1" applyFont="1" applyFill="1" applyBorder="1" applyAlignment="1">
      <alignment horizontal="center" vertical="center" wrapText="1"/>
    </xf>
    <xf numFmtId="164" fontId="23" fillId="2" borderId="2" xfId="0" applyNumberFormat="1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left" vertical="center" wrapText="1"/>
    </xf>
    <xf numFmtId="165" fontId="23" fillId="2" borderId="2" xfId="0" applyNumberFormat="1" applyFont="1" applyFill="1" applyBorder="1" applyAlignment="1">
      <alignment horizontal="right" vertical="center"/>
    </xf>
    <xf numFmtId="0" fontId="23" fillId="3" borderId="2" xfId="0" applyFont="1" applyFill="1" applyBorder="1" applyAlignment="1">
      <alignment horizontal="center" vertical="center" wrapText="1"/>
    </xf>
    <xf numFmtId="165" fontId="23" fillId="2" borderId="2" xfId="0" applyNumberFormat="1" applyFont="1" applyFill="1" applyBorder="1" applyAlignment="1">
      <alignment horizontal="center" vertical="center" wrapText="1"/>
    </xf>
    <xf numFmtId="0" fontId="23" fillId="2" borderId="1" xfId="2" applyFont="1" applyFill="1" applyBorder="1"/>
    <xf numFmtId="0" fontId="23" fillId="2" borderId="1" xfId="2" applyFont="1" applyFill="1" applyBorder="1" applyAlignment="1">
      <alignment wrapText="1"/>
    </xf>
    <xf numFmtId="0" fontId="23" fillId="2" borderId="1" xfId="2" applyFont="1" applyFill="1" applyBorder="1" applyAlignment="1">
      <alignment horizontal="center"/>
    </xf>
    <xf numFmtId="0" fontId="0" fillId="2" borderId="1" xfId="2" applyFont="1"/>
    <xf numFmtId="0" fontId="26" fillId="2" borderId="1" xfId="2" applyFont="1" applyFill="1" applyBorder="1" applyAlignment="1">
      <alignment horizontal="left" vertical="center" wrapText="1"/>
    </xf>
    <xf numFmtId="0" fontId="23" fillId="2" borderId="1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center" wrapText="1"/>
    </xf>
    <xf numFmtId="0" fontId="26" fillId="3" borderId="2" xfId="2" applyFont="1" applyFill="1" applyBorder="1" applyAlignment="1">
      <alignment horizontal="center" vertical="center" wrapText="1"/>
    </xf>
    <xf numFmtId="0" fontId="27" fillId="3" borderId="2" xfId="2" applyFont="1" applyFill="1" applyBorder="1" applyAlignment="1">
      <alignment horizontal="center" vertical="center" wrapText="1"/>
    </xf>
    <xf numFmtId="0" fontId="26" fillId="2" borderId="2" xfId="2" applyFont="1" applyFill="1" applyBorder="1" applyAlignment="1">
      <alignment horizontal="center" vertical="center" wrapText="1"/>
    </xf>
    <xf numFmtId="0" fontId="28" fillId="2" borderId="2" xfId="2" applyFont="1" applyBorder="1" applyAlignment="1">
      <alignment horizontal="center" vertical="center" wrapText="1"/>
    </xf>
    <xf numFmtId="0" fontId="23" fillId="3" borderId="2" xfId="2" applyFont="1" applyFill="1" applyBorder="1" applyAlignment="1">
      <alignment horizontal="left" vertical="center" wrapText="1"/>
    </xf>
    <xf numFmtId="0" fontId="1" fillId="3" borderId="2" xfId="2" applyFont="1" applyFill="1" applyBorder="1" applyAlignment="1">
      <alignment horizontal="center" vertical="center"/>
    </xf>
    <xf numFmtId="165" fontId="1" fillId="2" borderId="2" xfId="2" applyNumberFormat="1" applyFont="1" applyFill="1" applyBorder="1" applyAlignment="1">
      <alignment horizontal="center" vertical="center"/>
    </xf>
    <xf numFmtId="165" fontId="23" fillId="2" borderId="2" xfId="2" applyNumberFormat="1" applyFont="1" applyFill="1" applyBorder="1" applyAlignment="1">
      <alignment horizontal="center" vertical="center"/>
    </xf>
    <xf numFmtId="0" fontId="23" fillId="2" borderId="2" xfId="2" applyFont="1" applyFill="1" applyBorder="1" applyAlignment="1">
      <alignment horizontal="center" vertical="center" wrapText="1"/>
    </xf>
    <xf numFmtId="165" fontId="23" fillId="2" borderId="2" xfId="2" applyNumberFormat="1" applyFont="1" applyFill="1" applyBorder="1" applyAlignment="1">
      <alignment horizontal="center" vertical="center" wrapText="1"/>
    </xf>
    <xf numFmtId="165" fontId="6" fillId="2" borderId="2" xfId="2" applyNumberFormat="1" applyFont="1" applyFill="1" applyBorder="1" applyAlignment="1">
      <alignment horizontal="center" vertical="center" wrapText="1"/>
    </xf>
    <xf numFmtId="0" fontId="23" fillId="2" borderId="1" xfId="2" applyFont="1" applyFill="1" applyBorder="1" applyAlignment="1"/>
    <xf numFmtId="0" fontId="23" fillId="3" borderId="2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164" fontId="1" fillId="2" borderId="2" xfId="3" applyFont="1" applyFill="1" applyBorder="1" applyAlignment="1">
      <alignment horizontal="center" vertical="center"/>
    </xf>
    <xf numFmtId="0" fontId="0" fillId="2" borderId="2" xfId="2" applyFont="1" applyBorder="1" applyAlignment="1">
      <alignment horizontal="center" vertical="center"/>
    </xf>
    <xf numFmtId="164" fontId="23" fillId="2" borderId="2" xfId="2" applyNumberFormat="1" applyFont="1" applyFill="1" applyBorder="1" applyAlignment="1">
      <alignment horizontal="center" vertical="center" wrapText="1"/>
    </xf>
    <xf numFmtId="164" fontId="6" fillId="2" borderId="2" xfId="3" applyFont="1" applyFill="1" applyBorder="1" applyAlignment="1">
      <alignment horizontal="center" vertical="center" wrapText="1"/>
    </xf>
    <xf numFmtId="164" fontId="6" fillId="2" borderId="2" xfId="2" applyNumberFormat="1" applyFont="1" applyFill="1" applyBorder="1" applyAlignment="1">
      <alignment horizontal="center" vertical="center" wrapText="1"/>
    </xf>
    <xf numFmtId="165" fontId="29" fillId="2" borderId="2" xfId="2" applyNumberFormat="1" applyFont="1" applyBorder="1"/>
    <xf numFmtId="0" fontId="29" fillId="2" borderId="1" xfId="2" applyFont="1" applyBorder="1"/>
    <xf numFmtId="164" fontId="1" fillId="2" borderId="2" xfId="2" applyNumberFormat="1" applyFont="1" applyFill="1" applyBorder="1" applyAlignment="1">
      <alignment horizontal="center" vertical="center" wrapText="1"/>
    </xf>
    <xf numFmtId="0" fontId="28" fillId="2" borderId="1" xfId="2" applyFont="1" applyBorder="1"/>
    <xf numFmtId="164" fontId="6" fillId="2" borderId="1" xfId="2" applyNumberFormat="1" applyFont="1" applyFill="1" applyBorder="1" applyAlignment="1">
      <alignment horizontal="center" vertical="center" wrapText="1"/>
    </xf>
    <xf numFmtId="164" fontId="0" fillId="2" borderId="1" xfId="2" applyNumberFormat="1" applyFont="1"/>
    <xf numFmtId="0" fontId="0" fillId="2" borderId="1" xfId="2" applyFont="1" applyAlignment="1">
      <alignment wrapText="1"/>
    </xf>
    <xf numFmtId="0" fontId="0" fillId="2" borderId="1" xfId="2" applyFont="1" applyFill="1"/>
    <xf numFmtId="164" fontId="6" fillId="5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22" fillId="4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9" fillId="2" borderId="1" xfId="0" applyFont="1" applyFill="1" applyBorder="1" applyAlignment="1">
      <alignment horizontal="center" wrapText="1"/>
    </xf>
    <xf numFmtId="0" fontId="20" fillId="0" borderId="0" xfId="0" applyFont="1"/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2" fillId="4" borderId="2" xfId="2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wrapText="1"/>
    </xf>
    <xf numFmtId="0" fontId="24" fillId="2" borderId="2" xfId="2" applyFont="1" applyFill="1" applyBorder="1" applyAlignment="1">
      <alignment horizontal="center" wrapText="1"/>
    </xf>
    <xf numFmtId="0" fontId="25" fillId="2" borderId="2" xfId="2" applyFont="1" applyFill="1" applyBorder="1" applyAlignment="1">
      <alignment horizontal="center" wrapText="1"/>
    </xf>
    <xf numFmtId="0" fontId="26" fillId="3" borderId="3" xfId="2" applyFont="1" applyFill="1" applyBorder="1" applyAlignment="1">
      <alignment horizontal="center" vertical="center" wrapText="1"/>
    </xf>
    <xf numFmtId="0" fontId="26" fillId="3" borderId="5" xfId="2" applyFont="1" applyFill="1" applyBorder="1" applyAlignment="1">
      <alignment horizontal="center" vertical="center" wrapText="1"/>
    </xf>
    <xf numFmtId="0" fontId="26" fillId="3" borderId="4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right" vertical="center" wrapText="1"/>
    </xf>
    <xf numFmtId="0" fontId="23" fillId="2" borderId="5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right" vertical="center" wrapText="1"/>
    </xf>
    <xf numFmtId="0" fontId="6" fillId="2" borderId="5" xfId="2" applyFont="1" applyFill="1" applyBorder="1" applyAlignment="1">
      <alignment horizontal="right" vertical="center" wrapText="1"/>
    </xf>
    <xf numFmtId="0" fontId="6" fillId="2" borderId="4" xfId="2" applyFont="1" applyFill="1" applyBorder="1" applyAlignment="1">
      <alignment horizontal="right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28" fillId="2" borderId="2" xfId="2" applyFont="1" applyBorder="1"/>
    <xf numFmtId="0" fontId="28" fillId="2" borderId="2" xfId="2" applyFont="1" applyBorder="1" applyAlignment="1">
      <alignment horizontal="center" wrapText="1"/>
    </xf>
    <xf numFmtId="0" fontId="28" fillId="2" borderId="3" xfId="2" applyFont="1" applyBorder="1" applyAlignment="1">
      <alignment horizontal="center" wrapText="1"/>
    </xf>
    <xf numFmtId="0" fontId="28" fillId="5" borderId="2" xfId="2" applyFont="1" applyFill="1" applyBorder="1" applyAlignment="1">
      <alignment horizontal="center" vertical="center" wrapText="1"/>
    </xf>
    <xf numFmtId="0" fontId="28" fillId="5" borderId="3" xfId="2" applyFont="1" applyFill="1" applyBorder="1" applyAlignment="1">
      <alignment horizontal="center" vertical="center" wrapText="1"/>
    </xf>
    <xf numFmtId="0" fontId="29" fillId="2" borderId="2" xfId="2" applyFont="1" applyBorder="1" applyAlignment="1">
      <alignment horizontal="center" wrapText="1"/>
    </xf>
    <xf numFmtId="0" fontId="29" fillId="2" borderId="3" xfId="2" applyFont="1" applyBorder="1" applyAlignment="1">
      <alignment horizontal="center" wrapText="1"/>
    </xf>
    <xf numFmtId="0" fontId="29" fillId="2" borderId="5" xfId="2" applyFont="1" applyBorder="1" applyAlignment="1">
      <alignment horizontal="center" wrapText="1"/>
    </xf>
    <xf numFmtId="165" fontId="23" fillId="0" borderId="2" xfId="0" applyNumberFormat="1" applyFont="1" applyFill="1" applyBorder="1" applyAlignment="1">
      <alignment horizontal="center" vertical="center" wrapText="1"/>
    </xf>
  </cellXfs>
  <cellStyles count="4">
    <cellStyle name="Moneda" xfId="1" builtinId="4"/>
    <cellStyle name="Moneda 2" xfId="3"/>
    <cellStyle name="Normal" xfId="0" builtinId="0"/>
    <cellStyle name="Normal 2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95250" y="0"/>
    <xdr:ext cx="1981200" cy="733425"/>
    <xdr:pic>
      <xdr:nvPicPr>
        <xdr:cNvPr id="2" name="image0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81200" cy="733425"/>
        </a:xfrm>
        <a:prstGeom prst="rect">
          <a:avLst/>
        </a:prstGeom>
        <a:noFill/>
      </xdr:spPr>
    </xdr:pic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95250" y="0"/>
    <xdr:ext cx="1981200" cy="733425"/>
    <xdr:pic>
      <xdr:nvPicPr>
        <xdr:cNvPr id="2" name="image0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0"/>
          <a:ext cx="1981200" cy="733425"/>
        </a:xfrm>
        <a:prstGeom prst="rect">
          <a:avLst/>
        </a:prstGeom>
        <a:noFill/>
      </xdr:spPr>
    </xdr:pic>
    <xdr:clientData fLocksWithSheet="0"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9"/>
  <sheetViews>
    <sheetView tabSelected="1" zoomScale="70" zoomScaleNormal="70" workbookViewId="0">
      <selection activeCell="D8" sqref="D8"/>
    </sheetView>
  </sheetViews>
  <sheetFormatPr baseColWidth="10" defaultColWidth="17.28515625" defaultRowHeight="15.75" customHeight="1"/>
  <cols>
    <col min="1" max="1" width="1.5703125" customWidth="1"/>
    <col min="2" max="2" width="84.28515625" style="6" customWidth="1"/>
    <col min="3" max="3" width="38.85546875" bestFit="1" customWidth="1"/>
    <col min="4" max="4" width="18.140625" style="26" customWidth="1"/>
    <col min="5" max="5" width="18.5703125" style="26" bestFit="1" customWidth="1"/>
    <col min="6" max="11" width="18.5703125" style="26" customWidth="1"/>
    <col min="12" max="25" width="10.7109375" customWidth="1"/>
  </cols>
  <sheetData>
    <row r="1" spans="1:25" ht="15" customHeight="1">
      <c r="A1" s="1"/>
      <c r="B1" s="2"/>
      <c r="C1" s="2"/>
      <c r="D1" s="12"/>
      <c r="E1" s="12"/>
      <c r="F1" s="12"/>
      <c r="G1" s="12"/>
      <c r="H1" s="12"/>
      <c r="I1" s="12"/>
      <c r="J1" s="12"/>
      <c r="K1" s="12"/>
    </row>
    <row r="2" spans="1:25" ht="15" customHeight="1">
      <c r="A2" s="1"/>
      <c r="B2" s="2"/>
      <c r="C2" s="2"/>
      <c r="D2" s="12"/>
      <c r="E2" s="12"/>
      <c r="F2" s="12"/>
      <c r="G2" s="12"/>
      <c r="H2" s="12"/>
      <c r="I2" s="12"/>
      <c r="J2" s="12"/>
      <c r="K2" s="12"/>
    </row>
    <row r="3" spans="1:25" ht="15" customHeight="1">
      <c r="A3" s="1"/>
      <c r="B3" s="2"/>
      <c r="C3" s="2"/>
      <c r="D3" s="12"/>
      <c r="E3" s="12"/>
      <c r="F3" s="12"/>
      <c r="G3" s="12"/>
      <c r="H3" s="12"/>
      <c r="I3" s="12"/>
      <c r="J3" s="12"/>
      <c r="K3" s="12"/>
    </row>
    <row r="4" spans="1:25" ht="15" customHeight="1">
      <c r="A4" s="1"/>
      <c r="B4" s="2"/>
      <c r="C4" s="2"/>
      <c r="D4" s="12"/>
      <c r="E4" s="12"/>
      <c r="F4" s="12"/>
      <c r="G4" s="12"/>
      <c r="H4" s="12"/>
      <c r="I4" s="12"/>
      <c r="J4" s="12"/>
      <c r="K4" s="12"/>
    </row>
    <row r="5" spans="1:25" ht="17.25" customHeight="1">
      <c r="A5" s="1"/>
      <c r="B5" s="80" t="s">
        <v>82</v>
      </c>
      <c r="C5" s="81"/>
      <c r="D5" s="81"/>
      <c r="E5" s="81"/>
      <c r="F5" s="30"/>
      <c r="G5" s="30"/>
      <c r="H5" s="13"/>
      <c r="I5" s="13"/>
      <c r="J5" s="13"/>
      <c r="K5" s="13"/>
    </row>
    <row r="6" spans="1:25" ht="15.75" customHeight="1">
      <c r="A6" s="1"/>
      <c r="B6" s="2"/>
      <c r="C6" s="2"/>
      <c r="D6" s="12"/>
      <c r="E6" s="12"/>
      <c r="F6" s="12"/>
      <c r="G6" s="12"/>
      <c r="H6" s="12"/>
      <c r="I6" s="12"/>
      <c r="J6" s="12"/>
      <c r="K6" s="12"/>
    </row>
    <row r="7" spans="1:25" ht="16.5" customHeight="1">
      <c r="A7" s="1"/>
      <c r="B7" s="82" t="s">
        <v>1</v>
      </c>
      <c r="C7" s="82"/>
      <c r="D7" s="14"/>
      <c r="E7" s="14"/>
      <c r="F7" s="14"/>
      <c r="G7" s="14"/>
      <c r="H7" s="14"/>
      <c r="I7" s="14"/>
      <c r="J7" s="14"/>
      <c r="K7" s="14"/>
    </row>
    <row r="8" spans="1:25" ht="16.5" customHeight="1">
      <c r="A8" s="1"/>
      <c r="B8" s="83" t="s">
        <v>2</v>
      </c>
      <c r="C8" s="83"/>
      <c r="D8" s="14"/>
      <c r="E8" s="14"/>
      <c r="F8" s="14"/>
      <c r="G8" s="14"/>
      <c r="H8" s="14"/>
      <c r="I8" s="14"/>
      <c r="J8" s="14"/>
      <c r="K8" s="14"/>
    </row>
    <row r="9" spans="1:25" ht="15.75" customHeight="1">
      <c r="A9" s="1"/>
      <c r="B9" s="3"/>
      <c r="C9" s="3"/>
      <c r="D9" s="15"/>
      <c r="E9" s="15"/>
      <c r="F9" s="15"/>
      <c r="G9" s="15"/>
      <c r="H9" s="15"/>
      <c r="I9" s="15"/>
      <c r="J9" s="15"/>
      <c r="K9" s="15"/>
    </row>
    <row r="10" spans="1:25" ht="15.75" customHeight="1">
      <c r="A10" s="1"/>
      <c r="B10" s="76" t="s">
        <v>3</v>
      </c>
      <c r="C10" s="77"/>
      <c r="D10" s="84" t="s">
        <v>54</v>
      </c>
      <c r="E10" s="85"/>
      <c r="F10" s="84" t="s">
        <v>61</v>
      </c>
      <c r="G10" s="85"/>
      <c r="H10" s="84" t="s">
        <v>55</v>
      </c>
      <c r="I10" s="85"/>
      <c r="J10" s="86" t="s">
        <v>56</v>
      </c>
      <c r="K10" s="87"/>
    </row>
    <row r="11" spans="1:25" ht="51.75" customHeight="1">
      <c r="A11" s="5"/>
      <c r="B11" s="7" t="s">
        <v>4</v>
      </c>
      <c r="C11" s="8" t="s">
        <v>5</v>
      </c>
      <c r="D11" s="16" t="s">
        <v>6</v>
      </c>
      <c r="E11" s="16" t="s">
        <v>7</v>
      </c>
      <c r="F11" s="16" t="s">
        <v>6</v>
      </c>
      <c r="G11" s="16" t="s">
        <v>7</v>
      </c>
      <c r="H11" s="16" t="s">
        <v>6</v>
      </c>
      <c r="I11" s="16" t="s">
        <v>7</v>
      </c>
      <c r="J11" s="28" t="s">
        <v>59</v>
      </c>
      <c r="K11" s="28" t="s">
        <v>58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45" customHeight="1">
      <c r="A12" s="5"/>
      <c r="B12" s="33" t="s">
        <v>8</v>
      </c>
      <c r="C12" s="9" t="s">
        <v>9</v>
      </c>
      <c r="D12" s="34">
        <v>0.99122807017543901</v>
      </c>
      <c r="E12" s="17">
        <f t="shared" ref="E12:G20" si="0">D12*1.16</f>
        <v>1.1498245614035092</v>
      </c>
      <c r="F12" s="17">
        <v>0.622</v>
      </c>
      <c r="G12" s="17">
        <f t="shared" si="0"/>
        <v>0.72151999999999994</v>
      </c>
      <c r="H12" s="17">
        <v>0.99</v>
      </c>
      <c r="I12" s="17">
        <f>H12*1.16</f>
        <v>1.1483999999999999</v>
      </c>
      <c r="J12" s="17">
        <f>AVERAGE(D12,F12,H12)</f>
        <v>0.86774269005847982</v>
      </c>
      <c r="K12" s="17">
        <f>J12*1.16</f>
        <v>1.0065815204678366</v>
      </c>
      <c r="L12" s="4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45.75" customHeight="1">
      <c r="A13" s="1"/>
      <c r="B13" s="33" t="s">
        <v>10</v>
      </c>
      <c r="C13" s="9" t="s">
        <v>11</v>
      </c>
      <c r="D13" s="34">
        <v>1.98245614035088</v>
      </c>
      <c r="E13" s="17">
        <f t="shared" si="0"/>
        <v>2.2996491228070206</v>
      </c>
      <c r="F13" s="17">
        <v>1.2430000000000001</v>
      </c>
      <c r="G13" s="17">
        <f t="shared" si="0"/>
        <v>1.4418800000000001</v>
      </c>
      <c r="H13" s="17">
        <v>1.98</v>
      </c>
      <c r="I13" s="17">
        <f t="shared" ref="I13:I38" si="1">H13*1.16</f>
        <v>2.2967999999999997</v>
      </c>
      <c r="J13" s="17">
        <f t="shared" ref="J13:J20" si="2">AVERAGE(D13,F13,H13)</f>
        <v>1.7351520467836268</v>
      </c>
      <c r="K13" s="17">
        <f t="shared" ref="K13:K42" si="3">J13*1.16</f>
        <v>2.012776374269007</v>
      </c>
    </row>
    <row r="14" spans="1:25" ht="30" customHeight="1">
      <c r="A14" s="1"/>
      <c r="B14" s="33" t="s">
        <v>12</v>
      </c>
      <c r="C14" s="9" t="s">
        <v>9</v>
      </c>
      <c r="D14" s="34">
        <v>1.9473684210526301</v>
      </c>
      <c r="E14" s="18">
        <f t="shared" si="0"/>
        <v>2.2589473684210506</v>
      </c>
      <c r="F14" s="27" t="s">
        <v>57</v>
      </c>
      <c r="G14" s="27" t="s">
        <v>57</v>
      </c>
      <c r="H14" s="27" t="s">
        <v>57</v>
      </c>
      <c r="I14" s="27" t="s">
        <v>57</v>
      </c>
      <c r="J14" s="17">
        <f t="shared" si="2"/>
        <v>1.9473684210526301</v>
      </c>
      <c r="K14" s="17">
        <f t="shared" si="3"/>
        <v>2.2589473684210506</v>
      </c>
    </row>
    <row r="15" spans="1:25" ht="30" customHeight="1">
      <c r="A15" s="1"/>
      <c r="B15" s="33" t="s">
        <v>13</v>
      </c>
      <c r="C15" s="9" t="s">
        <v>9</v>
      </c>
      <c r="D15" s="34">
        <v>3.3157894736842102</v>
      </c>
      <c r="E15" s="18">
        <f t="shared" si="0"/>
        <v>3.8463157894736835</v>
      </c>
      <c r="F15" s="27" t="s">
        <v>57</v>
      </c>
      <c r="G15" s="27" t="s">
        <v>57</v>
      </c>
      <c r="H15" s="27" t="s">
        <v>57</v>
      </c>
      <c r="I15" s="27" t="s">
        <v>57</v>
      </c>
      <c r="J15" s="17">
        <f t="shared" si="2"/>
        <v>3.3157894736842102</v>
      </c>
      <c r="K15" s="17">
        <f t="shared" si="3"/>
        <v>3.8463157894736835</v>
      </c>
    </row>
    <row r="16" spans="1:25" ht="30" customHeight="1">
      <c r="A16" s="1"/>
      <c r="B16" s="33" t="s">
        <v>14</v>
      </c>
      <c r="C16" s="9" t="s">
        <v>15</v>
      </c>
      <c r="D16" s="34">
        <v>0.42105263157894701</v>
      </c>
      <c r="E16" s="17">
        <f t="shared" si="0"/>
        <v>0.48842105263157848</v>
      </c>
      <c r="F16" s="17">
        <v>0.26400000000000001</v>
      </c>
      <c r="G16" s="17">
        <f t="shared" si="0"/>
        <v>0.30624000000000001</v>
      </c>
      <c r="H16" s="17">
        <v>0.42</v>
      </c>
      <c r="I16" s="17">
        <f t="shared" si="1"/>
        <v>0.48719999999999997</v>
      </c>
      <c r="J16" s="17">
        <f t="shared" si="2"/>
        <v>0.36835087719298237</v>
      </c>
      <c r="K16" s="17">
        <f t="shared" si="3"/>
        <v>0.4272870175438595</v>
      </c>
    </row>
    <row r="17" spans="1:12" ht="30" customHeight="1">
      <c r="A17" s="1"/>
      <c r="B17" s="33" t="s">
        <v>16</v>
      </c>
      <c r="C17" s="9" t="s">
        <v>17</v>
      </c>
      <c r="D17" s="34">
        <v>1.01754385964912</v>
      </c>
      <c r="E17" s="17">
        <f t="shared" si="0"/>
        <v>1.1803508771929792</v>
      </c>
      <c r="F17" s="17">
        <v>0.63800000000000001</v>
      </c>
      <c r="G17" s="17">
        <f t="shared" si="0"/>
        <v>0.74007999999999996</v>
      </c>
      <c r="H17" s="17">
        <v>1.02</v>
      </c>
      <c r="I17" s="17">
        <f t="shared" si="1"/>
        <v>1.1832</v>
      </c>
      <c r="J17" s="17">
        <f t="shared" si="2"/>
        <v>0.89184795321637333</v>
      </c>
      <c r="K17" s="17">
        <f t="shared" si="3"/>
        <v>1.034543625730993</v>
      </c>
    </row>
    <row r="18" spans="1:12" ht="30" customHeight="1">
      <c r="A18" s="1"/>
      <c r="B18" s="33" t="s">
        <v>18</v>
      </c>
      <c r="C18" s="9" t="s">
        <v>19</v>
      </c>
      <c r="D18" s="34">
        <v>1.57894736842105</v>
      </c>
      <c r="E18" s="17">
        <f t="shared" si="0"/>
        <v>1.8315789473684179</v>
      </c>
      <c r="F18" s="17">
        <v>0.99</v>
      </c>
      <c r="G18" s="17">
        <f t="shared" si="0"/>
        <v>1.1483999999999999</v>
      </c>
      <c r="H18" s="17">
        <v>1.75</v>
      </c>
      <c r="I18" s="17">
        <f t="shared" si="1"/>
        <v>2.0299999999999998</v>
      </c>
      <c r="J18" s="17">
        <f t="shared" si="2"/>
        <v>1.4396491228070165</v>
      </c>
      <c r="K18" s="17">
        <f t="shared" si="3"/>
        <v>1.669992982456139</v>
      </c>
    </row>
    <row r="19" spans="1:12" ht="30" customHeight="1">
      <c r="A19" s="1"/>
      <c r="B19" s="33" t="s">
        <v>20</v>
      </c>
      <c r="C19" s="9" t="s">
        <v>21</v>
      </c>
      <c r="D19" s="34">
        <v>1.0526315789473699</v>
      </c>
      <c r="E19" s="17">
        <f t="shared" si="0"/>
        <v>1.2210526315789489</v>
      </c>
      <c r="F19" s="17">
        <v>0.66</v>
      </c>
      <c r="G19" s="17">
        <f t="shared" si="0"/>
        <v>0.76559999999999995</v>
      </c>
      <c r="H19" s="27" t="s">
        <v>57</v>
      </c>
      <c r="I19" s="27" t="s">
        <v>57</v>
      </c>
      <c r="J19" s="17">
        <f t="shared" si="2"/>
        <v>0.85631578947368503</v>
      </c>
      <c r="K19" s="17">
        <f t="shared" si="3"/>
        <v>0.99332631578947461</v>
      </c>
    </row>
    <row r="20" spans="1:12" ht="30.75" customHeight="1">
      <c r="A20" s="1"/>
      <c r="B20" s="33" t="s">
        <v>22</v>
      </c>
      <c r="C20" s="9" t="s">
        <v>23</v>
      </c>
      <c r="D20" s="34">
        <v>1.63508771929825</v>
      </c>
      <c r="E20" s="17">
        <f t="shared" si="0"/>
        <v>1.8967017543859699</v>
      </c>
      <c r="F20" s="17">
        <v>1.0249999999999999</v>
      </c>
      <c r="G20" s="17">
        <f t="shared" si="0"/>
        <v>1.1889999999999998</v>
      </c>
      <c r="H20" s="27" t="s">
        <v>57</v>
      </c>
      <c r="I20" s="27" t="s">
        <v>57</v>
      </c>
      <c r="J20" s="17">
        <f t="shared" si="2"/>
        <v>1.3300438596491251</v>
      </c>
      <c r="K20" s="17">
        <f t="shared" si="3"/>
        <v>1.542850877192985</v>
      </c>
    </row>
    <row r="21" spans="1:12" s="11" customFormat="1" ht="10.5" customHeight="1">
      <c r="D21" s="19"/>
      <c r="E21" s="19"/>
      <c r="F21" s="19"/>
      <c r="G21" s="19"/>
      <c r="H21" s="19"/>
      <c r="I21" s="17"/>
      <c r="J21" s="19"/>
      <c r="K21" s="17"/>
    </row>
    <row r="22" spans="1:12" ht="15.75" customHeight="1">
      <c r="A22" s="1"/>
      <c r="B22" s="76" t="s">
        <v>24</v>
      </c>
      <c r="C22" s="77"/>
      <c r="D22" s="84" t="s">
        <v>54</v>
      </c>
      <c r="E22" s="85"/>
      <c r="F22" s="84" t="s">
        <v>61</v>
      </c>
      <c r="G22" s="85"/>
      <c r="H22" s="84" t="s">
        <v>55</v>
      </c>
      <c r="I22" s="85"/>
      <c r="J22" s="86" t="s">
        <v>56</v>
      </c>
      <c r="K22" s="87"/>
    </row>
    <row r="23" spans="1:12" ht="30.75" customHeight="1">
      <c r="A23" s="1"/>
      <c r="B23" s="10" t="s">
        <v>25</v>
      </c>
      <c r="C23" s="10" t="s">
        <v>26</v>
      </c>
      <c r="D23" s="20" t="s">
        <v>27</v>
      </c>
      <c r="E23" s="20" t="s">
        <v>28</v>
      </c>
      <c r="F23" s="16" t="s">
        <v>52</v>
      </c>
      <c r="G23" s="16" t="s">
        <v>53</v>
      </c>
      <c r="H23" s="20" t="s">
        <v>27</v>
      </c>
      <c r="I23" s="20" t="s">
        <v>28</v>
      </c>
      <c r="J23" s="28" t="s">
        <v>59</v>
      </c>
      <c r="K23" s="28" t="s">
        <v>58</v>
      </c>
      <c r="L23" s="1"/>
    </row>
    <row r="24" spans="1:12" ht="15" customHeight="1">
      <c r="A24" s="1"/>
      <c r="B24" s="33" t="s">
        <v>29</v>
      </c>
      <c r="C24" s="35" t="s">
        <v>30</v>
      </c>
      <c r="D24" s="36">
        <v>0.35087719298245601</v>
      </c>
      <c r="E24" s="21">
        <f t="shared" ref="E24:E42" si="4">D24*1.16</f>
        <v>0.40701754385964894</v>
      </c>
      <c r="F24" s="21">
        <v>0.13800000000000001</v>
      </c>
      <c r="G24" s="17">
        <f t="shared" ref="G24:G38" si="5">F24*1.16</f>
        <v>0.16008</v>
      </c>
      <c r="H24" s="21">
        <v>0.35</v>
      </c>
      <c r="I24" s="17">
        <f t="shared" si="1"/>
        <v>0.40599999999999997</v>
      </c>
      <c r="J24" s="17">
        <f t="shared" ref="J24:J42" si="6">AVERAGE(D24,F24,H24)</f>
        <v>0.279625730994152</v>
      </c>
      <c r="K24" s="17">
        <f t="shared" si="3"/>
        <v>0.32436584795321632</v>
      </c>
      <c r="L24" s="1"/>
    </row>
    <row r="25" spans="1:12" ht="15" customHeight="1">
      <c r="A25" s="1"/>
      <c r="B25" s="33" t="s">
        <v>31</v>
      </c>
      <c r="C25" s="35" t="s">
        <v>30</v>
      </c>
      <c r="D25" s="36">
        <v>0.52631578947368396</v>
      </c>
      <c r="E25" s="22">
        <f t="shared" si="4"/>
        <v>0.61052631578947336</v>
      </c>
      <c r="F25" s="29" t="s">
        <v>57</v>
      </c>
      <c r="G25" s="27" t="s">
        <v>57</v>
      </c>
      <c r="H25" s="29" t="s">
        <v>57</v>
      </c>
      <c r="I25" s="27" t="s">
        <v>57</v>
      </c>
      <c r="J25" s="17">
        <f t="shared" si="6"/>
        <v>0.52631578947368396</v>
      </c>
      <c r="K25" s="17">
        <f t="shared" si="3"/>
        <v>0.61052631578947336</v>
      </c>
      <c r="L25" s="1"/>
    </row>
    <row r="26" spans="1:12" ht="15">
      <c r="A26" s="1"/>
      <c r="B26" s="33" t="s">
        <v>60</v>
      </c>
      <c r="C26" s="35" t="s">
        <v>30</v>
      </c>
      <c r="D26" s="36">
        <v>0.105263157894737</v>
      </c>
      <c r="E26" s="21">
        <f t="shared" si="4"/>
        <v>0.12210526315789491</v>
      </c>
      <c r="F26" s="21">
        <v>0.11</v>
      </c>
      <c r="G26" s="17">
        <f t="shared" si="5"/>
        <v>0.12759999999999999</v>
      </c>
      <c r="H26" s="21">
        <v>0.21</v>
      </c>
      <c r="I26" s="17">
        <f t="shared" si="1"/>
        <v>0.24359999999999998</v>
      </c>
      <c r="J26" s="17">
        <f t="shared" si="6"/>
        <v>0.14175438596491233</v>
      </c>
      <c r="K26" s="17">
        <f t="shared" si="3"/>
        <v>0.1644350877192983</v>
      </c>
      <c r="L26" s="1"/>
    </row>
    <row r="27" spans="1:12" ht="15" customHeight="1">
      <c r="A27" s="1"/>
      <c r="B27" s="33" t="s">
        <v>65</v>
      </c>
      <c r="C27" s="35" t="s">
        <v>30</v>
      </c>
      <c r="D27" s="36">
        <v>0.21052631578947401</v>
      </c>
      <c r="E27" s="21">
        <f t="shared" si="4"/>
        <v>0.24421052631578982</v>
      </c>
      <c r="F27" s="21">
        <v>0.13200000000000001</v>
      </c>
      <c r="G27" s="17">
        <f t="shared" si="5"/>
        <v>0.15312000000000001</v>
      </c>
      <c r="H27" s="21">
        <v>0.21</v>
      </c>
      <c r="I27" s="17">
        <f t="shared" si="1"/>
        <v>0.24359999999999998</v>
      </c>
      <c r="J27" s="17">
        <f t="shared" si="6"/>
        <v>0.18417543859649133</v>
      </c>
      <c r="K27" s="17">
        <f t="shared" si="3"/>
        <v>0.21364350877192992</v>
      </c>
      <c r="L27" s="1"/>
    </row>
    <row r="28" spans="1:12" ht="15" customHeight="1">
      <c r="A28" s="1"/>
      <c r="B28" s="33" t="s">
        <v>32</v>
      </c>
      <c r="C28" s="35" t="s">
        <v>30</v>
      </c>
      <c r="D28" s="36">
        <v>7.0175438596491196E-2</v>
      </c>
      <c r="E28" s="22">
        <f t="shared" si="4"/>
        <v>8.1403508771929783E-2</v>
      </c>
      <c r="F28" s="29" t="s">
        <v>57</v>
      </c>
      <c r="G28" s="27" t="s">
        <v>57</v>
      </c>
      <c r="H28" s="29" t="s">
        <v>57</v>
      </c>
      <c r="I28" s="27" t="s">
        <v>57</v>
      </c>
      <c r="J28" s="17">
        <f t="shared" si="6"/>
        <v>7.0175438596491196E-2</v>
      </c>
      <c r="K28" s="17">
        <f t="shared" si="3"/>
        <v>8.1403508771929783E-2</v>
      </c>
      <c r="L28" s="1"/>
    </row>
    <row r="29" spans="1:12" ht="15" customHeight="1">
      <c r="A29" s="1"/>
      <c r="B29" s="33" t="s">
        <v>33</v>
      </c>
      <c r="C29" s="35" t="s">
        <v>34</v>
      </c>
      <c r="D29" s="36">
        <v>4.3859649122807001E-2</v>
      </c>
      <c r="E29" s="21">
        <f t="shared" si="4"/>
        <v>5.0877192982456118E-2</v>
      </c>
      <c r="F29" s="21">
        <v>0.11</v>
      </c>
      <c r="G29" s="17">
        <f t="shared" si="5"/>
        <v>0.12759999999999999</v>
      </c>
      <c r="H29" s="21">
        <v>0.04</v>
      </c>
      <c r="I29" s="17">
        <f t="shared" si="1"/>
        <v>4.6399999999999997E-2</v>
      </c>
      <c r="J29" s="17">
        <f t="shared" si="6"/>
        <v>6.4619883040935674E-2</v>
      </c>
      <c r="K29" s="17">
        <f t="shared" si="3"/>
        <v>7.4959064327485378E-2</v>
      </c>
      <c r="L29" s="1"/>
    </row>
    <row r="30" spans="1:12" ht="15" customHeight="1">
      <c r="A30" s="1"/>
      <c r="B30" s="33" t="s">
        <v>35</v>
      </c>
      <c r="C30" s="35" t="s">
        <v>30</v>
      </c>
      <c r="D30" s="36">
        <v>1.4035087719298201E-2</v>
      </c>
      <c r="E30" s="22">
        <f t="shared" si="4"/>
        <v>1.6280701754385913E-2</v>
      </c>
      <c r="F30" s="29" t="s">
        <v>57</v>
      </c>
      <c r="G30" s="27" t="s">
        <v>57</v>
      </c>
      <c r="H30" s="29" t="s">
        <v>57</v>
      </c>
      <c r="I30" s="27" t="s">
        <v>57</v>
      </c>
      <c r="J30" s="17">
        <f t="shared" si="6"/>
        <v>1.4035087719298201E-2</v>
      </c>
      <c r="K30" s="17">
        <f t="shared" si="3"/>
        <v>1.6280701754385913E-2</v>
      </c>
      <c r="L30" s="1"/>
    </row>
    <row r="31" spans="1:12" ht="15" customHeight="1">
      <c r="A31" s="1"/>
      <c r="B31" s="33" t="s">
        <v>66</v>
      </c>
      <c r="C31" s="35" t="s">
        <v>36</v>
      </c>
      <c r="D31" s="111">
        <f>197.368421052632/1000</f>
        <v>0.197368421052632</v>
      </c>
      <c r="E31" s="22">
        <f t="shared" si="4"/>
        <v>0.22894736842105309</v>
      </c>
      <c r="F31" s="29" t="s">
        <v>57</v>
      </c>
      <c r="G31" s="27" t="s">
        <v>57</v>
      </c>
      <c r="H31" s="29" t="s">
        <v>57</v>
      </c>
      <c r="I31" s="27" t="s">
        <v>57</v>
      </c>
      <c r="J31" s="17">
        <f t="shared" si="6"/>
        <v>0.197368421052632</v>
      </c>
      <c r="K31" s="17">
        <f t="shared" si="3"/>
        <v>0.22894736842105309</v>
      </c>
      <c r="L31" s="1"/>
    </row>
    <row r="32" spans="1:12" ht="15" customHeight="1">
      <c r="A32" s="1"/>
      <c r="B32" s="33" t="s">
        <v>67</v>
      </c>
      <c r="C32" s="35" t="s">
        <v>36</v>
      </c>
      <c r="D32" s="111">
        <f>394.736842105263/1000</f>
        <v>0.394736842105263</v>
      </c>
      <c r="E32" s="21">
        <f t="shared" si="4"/>
        <v>0.45789473684210502</v>
      </c>
      <c r="F32" s="21">
        <v>0.13800000000000001</v>
      </c>
      <c r="G32" s="17">
        <f t="shared" si="5"/>
        <v>0.16008</v>
      </c>
      <c r="H32" s="21">
        <v>0.33</v>
      </c>
      <c r="I32" s="17">
        <f t="shared" si="1"/>
        <v>0.38279999999999997</v>
      </c>
      <c r="J32" s="17">
        <f t="shared" si="6"/>
        <v>0.28757894736842099</v>
      </c>
      <c r="K32" s="17">
        <f t="shared" si="3"/>
        <v>0.33359157894736835</v>
      </c>
      <c r="L32" s="1"/>
    </row>
    <row r="33" spans="1:12" ht="15" customHeight="1">
      <c r="A33" s="1"/>
      <c r="B33" s="33" t="s">
        <v>37</v>
      </c>
      <c r="C33" s="35" t="s">
        <v>30</v>
      </c>
      <c r="D33" s="36">
        <v>0.157894736842105</v>
      </c>
      <c r="E33" s="21">
        <f t="shared" si="4"/>
        <v>0.1831578947368418</v>
      </c>
      <c r="F33" s="21">
        <v>9.4E-2</v>
      </c>
      <c r="G33" s="17">
        <f t="shared" si="5"/>
        <v>0.10904</v>
      </c>
      <c r="H33" s="21">
        <v>0.18</v>
      </c>
      <c r="I33" s="17">
        <f t="shared" si="1"/>
        <v>0.20879999999999999</v>
      </c>
      <c r="J33" s="17">
        <f t="shared" si="6"/>
        <v>0.14396491228070166</v>
      </c>
      <c r="K33" s="17">
        <f t="shared" si="3"/>
        <v>0.16699929824561391</v>
      </c>
      <c r="L33" s="1"/>
    </row>
    <row r="34" spans="1:12" ht="15" customHeight="1">
      <c r="A34" s="1"/>
      <c r="B34" s="33" t="s">
        <v>38</v>
      </c>
      <c r="C34" s="35" t="s">
        <v>39</v>
      </c>
      <c r="D34" s="36">
        <v>0.52631578947368396</v>
      </c>
      <c r="E34" s="21">
        <f t="shared" si="4"/>
        <v>0.61052631578947336</v>
      </c>
      <c r="F34" s="21">
        <v>6.0000000000000001E-3</v>
      </c>
      <c r="G34" s="17">
        <f t="shared" si="5"/>
        <v>6.96E-3</v>
      </c>
      <c r="H34" s="21">
        <v>0.52</v>
      </c>
      <c r="I34" s="17">
        <f t="shared" si="1"/>
        <v>0.60319999999999996</v>
      </c>
      <c r="J34" s="17">
        <f t="shared" si="6"/>
        <v>0.35077192982456129</v>
      </c>
      <c r="K34" s="17">
        <f t="shared" si="3"/>
        <v>0.40689543859649108</v>
      </c>
      <c r="L34" s="1"/>
    </row>
    <row r="35" spans="1:12" ht="15" customHeight="1">
      <c r="A35" s="1"/>
      <c r="B35" s="33" t="s">
        <v>40</v>
      </c>
      <c r="C35" s="35" t="s">
        <v>30</v>
      </c>
      <c r="D35" s="36">
        <v>0.16666666666666699</v>
      </c>
      <c r="E35" s="21">
        <f t="shared" si="4"/>
        <v>0.19333333333333369</v>
      </c>
      <c r="F35" s="21">
        <v>0.11</v>
      </c>
      <c r="G35" s="17">
        <f t="shared" si="5"/>
        <v>0.12759999999999999</v>
      </c>
      <c r="H35" s="21">
        <v>0.18</v>
      </c>
      <c r="I35" s="17">
        <f t="shared" si="1"/>
        <v>0.20879999999999999</v>
      </c>
      <c r="J35" s="17">
        <f t="shared" si="6"/>
        <v>0.15222222222222234</v>
      </c>
      <c r="K35" s="17">
        <f t="shared" si="3"/>
        <v>0.17657777777777792</v>
      </c>
      <c r="L35" s="1"/>
    </row>
    <row r="36" spans="1:12" ht="15" customHeight="1">
      <c r="A36" s="1"/>
      <c r="B36" s="33" t="s">
        <v>41</v>
      </c>
      <c r="C36" s="35" t="s">
        <v>42</v>
      </c>
      <c r="D36" s="36">
        <v>64.035087719298303</v>
      </c>
      <c r="E36" s="21">
        <f t="shared" si="4"/>
        <v>74.28070175438603</v>
      </c>
      <c r="F36" s="21">
        <v>5.5E-2</v>
      </c>
      <c r="G36" s="17">
        <f t="shared" si="5"/>
        <v>6.3799999999999996E-2</v>
      </c>
      <c r="H36" s="21">
        <v>64.040000000000006</v>
      </c>
      <c r="I36" s="17">
        <f t="shared" si="1"/>
        <v>74.2864</v>
      </c>
      <c r="J36" s="17">
        <f t="shared" si="6"/>
        <v>42.710029239766108</v>
      </c>
      <c r="K36" s="17">
        <f t="shared" si="3"/>
        <v>49.543633918128684</v>
      </c>
      <c r="L36" s="1"/>
    </row>
    <row r="37" spans="1:12" ht="15">
      <c r="A37" s="1"/>
      <c r="B37" s="33" t="s">
        <v>43</v>
      </c>
      <c r="C37" s="35" t="s">
        <v>44</v>
      </c>
      <c r="D37" s="36">
        <v>0.175438596491228</v>
      </c>
      <c r="E37" s="22">
        <f t="shared" si="4"/>
        <v>0.20350877192982447</v>
      </c>
      <c r="F37" s="29" t="s">
        <v>57</v>
      </c>
      <c r="G37" s="27" t="s">
        <v>57</v>
      </c>
      <c r="H37" s="22">
        <v>0.18</v>
      </c>
      <c r="I37" s="17">
        <f t="shared" si="1"/>
        <v>0.20879999999999999</v>
      </c>
      <c r="J37" s="17">
        <f t="shared" si="6"/>
        <v>0.177719298245614</v>
      </c>
      <c r="K37" s="17">
        <f t="shared" si="3"/>
        <v>0.20615438596491223</v>
      </c>
      <c r="L37" s="1"/>
    </row>
    <row r="38" spans="1:12" ht="15">
      <c r="A38" s="1"/>
      <c r="B38" s="33" t="s">
        <v>43</v>
      </c>
      <c r="C38" s="35" t="s">
        <v>30</v>
      </c>
      <c r="D38" s="36">
        <v>0.21052631578947401</v>
      </c>
      <c r="E38" s="21">
        <f t="shared" si="4"/>
        <v>0.24421052631578982</v>
      </c>
      <c r="F38" s="21">
        <v>0.13200000000000001</v>
      </c>
      <c r="G38" s="17">
        <f t="shared" si="5"/>
        <v>0.15312000000000001</v>
      </c>
      <c r="H38" s="21">
        <v>0.21</v>
      </c>
      <c r="I38" s="17">
        <f t="shared" si="1"/>
        <v>0.24359999999999998</v>
      </c>
      <c r="J38" s="17">
        <f t="shared" si="6"/>
        <v>0.18417543859649133</v>
      </c>
      <c r="K38" s="17">
        <f t="shared" si="3"/>
        <v>0.21364350877192992</v>
      </c>
      <c r="L38" s="1"/>
    </row>
    <row r="39" spans="1:12" ht="15">
      <c r="A39" s="1"/>
      <c r="B39" s="33" t="s">
        <v>45</v>
      </c>
      <c r="C39" s="35" t="s">
        <v>46</v>
      </c>
      <c r="D39" s="36">
        <v>1.3157894736842099E-2</v>
      </c>
      <c r="E39" s="22">
        <f t="shared" si="4"/>
        <v>1.5263157894736834E-2</v>
      </c>
      <c r="F39" s="29" t="s">
        <v>57</v>
      </c>
      <c r="G39" s="27" t="s">
        <v>57</v>
      </c>
      <c r="H39" s="29" t="s">
        <v>57</v>
      </c>
      <c r="I39" s="27" t="s">
        <v>57</v>
      </c>
      <c r="J39" s="17">
        <f t="shared" si="6"/>
        <v>1.3157894736842099E-2</v>
      </c>
      <c r="K39" s="17">
        <f t="shared" si="3"/>
        <v>1.5263157894736834E-2</v>
      </c>
      <c r="L39" s="1"/>
    </row>
    <row r="40" spans="1:12" ht="15">
      <c r="A40" s="1"/>
      <c r="B40" s="33" t="s">
        <v>47</v>
      </c>
      <c r="C40" s="35" t="s">
        <v>48</v>
      </c>
      <c r="D40" s="36">
        <v>1.7543859649122799E-2</v>
      </c>
      <c r="E40" s="22">
        <f t="shared" si="4"/>
        <v>2.0350877192982446E-2</v>
      </c>
      <c r="F40" s="29" t="s">
        <v>57</v>
      </c>
      <c r="G40" s="27" t="s">
        <v>57</v>
      </c>
      <c r="H40" s="29" t="s">
        <v>57</v>
      </c>
      <c r="I40" s="27" t="s">
        <v>57</v>
      </c>
      <c r="J40" s="17">
        <f t="shared" si="6"/>
        <v>1.7543859649122799E-2</v>
      </c>
      <c r="K40" s="17">
        <f t="shared" si="3"/>
        <v>2.0350877192982446E-2</v>
      </c>
      <c r="L40" s="1"/>
    </row>
    <row r="41" spans="1:12" ht="30">
      <c r="A41" s="1"/>
      <c r="B41" s="33" t="s">
        <v>49</v>
      </c>
      <c r="C41" s="35" t="s">
        <v>30</v>
      </c>
      <c r="D41" s="36">
        <v>3.5087719298245598E-2</v>
      </c>
      <c r="E41" s="22">
        <f t="shared" si="4"/>
        <v>4.0701754385964892E-2</v>
      </c>
      <c r="F41" s="29" t="s">
        <v>57</v>
      </c>
      <c r="G41" s="27" t="s">
        <v>57</v>
      </c>
      <c r="H41" s="29" t="s">
        <v>57</v>
      </c>
      <c r="I41" s="27" t="s">
        <v>57</v>
      </c>
      <c r="J41" s="17">
        <f t="shared" si="6"/>
        <v>3.5087719298245598E-2</v>
      </c>
      <c r="K41" s="17">
        <f t="shared" si="3"/>
        <v>4.0701754385964892E-2</v>
      </c>
      <c r="L41" s="1"/>
    </row>
    <row r="42" spans="1:12" ht="30">
      <c r="A42" s="1"/>
      <c r="B42" s="33" t="s">
        <v>50</v>
      </c>
      <c r="C42" s="35" t="s">
        <v>30</v>
      </c>
      <c r="D42" s="36">
        <v>0.21052631578947401</v>
      </c>
      <c r="E42" s="22">
        <f t="shared" si="4"/>
        <v>0.24421052631578982</v>
      </c>
      <c r="F42" s="29" t="s">
        <v>57</v>
      </c>
      <c r="G42" s="27" t="s">
        <v>57</v>
      </c>
      <c r="H42" s="29" t="s">
        <v>57</v>
      </c>
      <c r="I42" s="27" t="s">
        <v>57</v>
      </c>
      <c r="J42" s="17">
        <f t="shared" si="6"/>
        <v>0.21052631578947401</v>
      </c>
      <c r="K42" s="17">
        <f t="shared" si="3"/>
        <v>0.24421052631578982</v>
      </c>
      <c r="L42" s="1"/>
    </row>
    <row r="43" spans="1:12" s="11" customFormat="1" ht="13.5" customHeight="1">
      <c r="D43" s="19"/>
      <c r="E43" s="19"/>
      <c r="F43" s="19"/>
      <c r="G43" s="19"/>
      <c r="H43" s="19"/>
      <c r="I43" s="19"/>
      <c r="J43" s="19"/>
      <c r="K43" s="17"/>
    </row>
    <row r="44" spans="1:12" ht="15.75" customHeight="1">
      <c r="A44" s="1"/>
      <c r="B44" s="73" t="s">
        <v>51</v>
      </c>
      <c r="C44" s="73"/>
      <c r="D44" s="74" t="s">
        <v>54</v>
      </c>
      <c r="E44" s="74"/>
      <c r="F44" s="74" t="s">
        <v>61</v>
      </c>
      <c r="G44" s="74"/>
      <c r="H44" s="74" t="s">
        <v>55</v>
      </c>
      <c r="I44" s="74"/>
      <c r="J44" s="72" t="s">
        <v>56</v>
      </c>
      <c r="K44" s="72"/>
    </row>
    <row r="45" spans="1:12" ht="30">
      <c r="A45" s="1"/>
      <c r="B45" s="78" t="s">
        <v>25</v>
      </c>
      <c r="C45" s="79"/>
      <c r="D45" s="16" t="s">
        <v>52</v>
      </c>
      <c r="E45" s="16" t="s">
        <v>53</v>
      </c>
      <c r="F45" s="16" t="s">
        <v>52</v>
      </c>
      <c r="G45" s="16" t="s">
        <v>53</v>
      </c>
      <c r="H45" s="16" t="s">
        <v>52</v>
      </c>
      <c r="I45" s="16" t="s">
        <v>53</v>
      </c>
      <c r="J45" s="28" t="s">
        <v>59</v>
      </c>
      <c r="K45" s="28" t="s">
        <v>58</v>
      </c>
    </row>
    <row r="46" spans="1:12" ht="15">
      <c r="A46" s="1"/>
      <c r="B46" s="75" t="s">
        <v>62</v>
      </c>
      <c r="C46" s="75"/>
      <c r="D46" s="32">
        <v>224752</v>
      </c>
      <c r="E46" s="23">
        <f>D46*1.16</f>
        <v>260712.31999999998</v>
      </c>
      <c r="F46" s="31">
        <v>198000</v>
      </c>
      <c r="G46" s="23">
        <f>F46*1.16</f>
        <v>229679.99999999997</v>
      </c>
      <c r="H46" s="23">
        <v>85500</v>
      </c>
      <c r="I46" s="23">
        <f>H46*1.16</f>
        <v>99180</v>
      </c>
      <c r="J46" s="17">
        <f t="shared" ref="J46:J48" si="7">AVERAGE(D46,F46,H46)</f>
        <v>169417.33333333334</v>
      </c>
      <c r="K46" s="23">
        <f>J46*1.16</f>
        <v>196524.10666666666</v>
      </c>
    </row>
    <row r="47" spans="1:12" ht="15">
      <c r="A47" s="1"/>
      <c r="B47" s="75" t="s">
        <v>63</v>
      </c>
      <c r="C47" s="75"/>
      <c r="D47" s="32">
        <v>185250</v>
      </c>
      <c r="E47" s="23">
        <f>D47*1.16</f>
        <v>214889.99999999997</v>
      </c>
      <c r="F47" s="31">
        <v>148500</v>
      </c>
      <c r="G47" s="23">
        <f>F47*1.16</f>
        <v>172260</v>
      </c>
      <c r="H47" s="23">
        <v>85500</v>
      </c>
      <c r="I47" s="23">
        <f>H47*1.16</f>
        <v>99180</v>
      </c>
      <c r="J47" s="17">
        <f t="shared" si="7"/>
        <v>139750</v>
      </c>
      <c r="K47" s="23">
        <f t="shared" ref="K47:K48" si="8">J47*1.16</f>
        <v>162110</v>
      </c>
    </row>
    <row r="48" spans="1:12" ht="15">
      <c r="A48" s="1"/>
      <c r="B48" s="75" t="s">
        <v>64</v>
      </c>
      <c r="C48" s="75"/>
      <c r="D48" s="32">
        <v>94430</v>
      </c>
      <c r="E48" s="24">
        <f>D48*1.16</f>
        <v>109538.79999999999</v>
      </c>
      <c r="F48" s="31">
        <v>81000</v>
      </c>
      <c r="G48" s="24">
        <f>F48*1.16</f>
        <v>93960</v>
      </c>
      <c r="H48" s="23">
        <v>85500</v>
      </c>
      <c r="I48" s="23">
        <f>H48*1.16</f>
        <v>99180</v>
      </c>
      <c r="J48" s="17">
        <f t="shared" si="7"/>
        <v>86976.666666666672</v>
      </c>
      <c r="K48" s="23">
        <f t="shared" si="8"/>
        <v>100892.93333333333</v>
      </c>
    </row>
    <row r="49" spans="1:11" ht="15" customHeight="1">
      <c r="A49" s="1"/>
      <c r="B49" s="5"/>
      <c r="C49" s="5"/>
      <c r="D49" s="25"/>
      <c r="E49" s="25"/>
      <c r="F49" s="25"/>
      <c r="G49" s="25"/>
      <c r="H49" s="25"/>
      <c r="I49" s="25"/>
      <c r="J49" s="25"/>
      <c r="K49" s="25"/>
    </row>
  </sheetData>
  <mergeCells count="22">
    <mergeCell ref="B48:C48"/>
    <mergeCell ref="B46:C46"/>
    <mergeCell ref="D44:E44"/>
    <mergeCell ref="H44:I44"/>
    <mergeCell ref="H10:I10"/>
    <mergeCell ref="J10:K10"/>
    <mergeCell ref="D22:E22"/>
    <mergeCell ref="H22:I22"/>
    <mergeCell ref="J22:K22"/>
    <mergeCell ref="F10:G10"/>
    <mergeCell ref="F22:G22"/>
    <mergeCell ref="B5:E5"/>
    <mergeCell ref="B7:C7"/>
    <mergeCell ref="B8:C8"/>
    <mergeCell ref="B10:C10"/>
    <mergeCell ref="D10:E10"/>
    <mergeCell ref="J44:K44"/>
    <mergeCell ref="B44:C44"/>
    <mergeCell ref="F44:G44"/>
    <mergeCell ref="B47:C47"/>
    <mergeCell ref="B22:C22"/>
    <mergeCell ref="B45:C4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6"/>
  <sheetViews>
    <sheetView showGridLines="0" zoomScale="70" zoomScaleNormal="70" workbookViewId="0">
      <selection activeCell="H55" sqref="H55"/>
    </sheetView>
  </sheetViews>
  <sheetFormatPr baseColWidth="10" defaultColWidth="17.28515625" defaultRowHeight="15.75" customHeight="1"/>
  <cols>
    <col min="1" max="1" width="1.5703125" style="40" customWidth="1"/>
    <col min="2" max="2" width="84.28515625" style="69" customWidth="1"/>
    <col min="3" max="3" width="38.85546875" style="40" bestFit="1" customWidth="1"/>
    <col min="4" max="5" width="18.5703125" style="70" customWidth="1"/>
    <col min="6" max="6" width="20" style="40" customWidth="1"/>
    <col min="7" max="7" width="25.85546875" style="40" bestFit="1" customWidth="1"/>
    <col min="8" max="8" width="23.85546875" style="40" bestFit="1" customWidth="1"/>
    <col min="9" max="9" width="13.42578125" style="40" bestFit="1" customWidth="1"/>
    <col min="10" max="10" width="10.7109375" style="40" customWidth="1"/>
    <col min="11" max="16384" width="17.28515625" style="40"/>
  </cols>
  <sheetData>
    <row r="1" spans="1:10" ht="15" customHeight="1">
      <c r="A1" s="37"/>
      <c r="B1" s="38"/>
      <c r="C1" s="38"/>
      <c r="D1" s="39"/>
      <c r="E1" s="39"/>
    </row>
    <row r="2" spans="1:10" ht="15" customHeight="1">
      <c r="A2" s="37"/>
      <c r="B2" s="38"/>
      <c r="C2" s="38"/>
      <c r="D2" s="39"/>
      <c r="E2" s="39"/>
    </row>
    <row r="3" spans="1:10" ht="17.25" customHeight="1">
      <c r="A3" s="37"/>
      <c r="B3" s="89" t="s">
        <v>0</v>
      </c>
      <c r="C3" s="89"/>
      <c r="D3" s="89"/>
      <c r="E3" s="89"/>
      <c r="F3" s="89"/>
      <c r="G3" s="89"/>
      <c r="H3" s="89"/>
    </row>
    <row r="4" spans="1:10" ht="15.75" customHeight="1">
      <c r="A4" s="37"/>
      <c r="B4" s="38"/>
      <c r="C4" s="38"/>
      <c r="D4" s="39"/>
      <c r="E4" s="39"/>
    </row>
    <row r="5" spans="1:10" ht="16.5" customHeight="1">
      <c r="A5" s="37"/>
      <c r="B5" s="90" t="s">
        <v>1</v>
      </c>
      <c r="C5" s="90"/>
      <c r="D5" s="90"/>
      <c r="E5" s="90"/>
      <c r="F5" s="90"/>
      <c r="G5" s="90"/>
      <c r="H5" s="90"/>
    </row>
    <row r="6" spans="1:10" ht="16.5" customHeight="1">
      <c r="A6" s="37"/>
      <c r="B6" s="91" t="s">
        <v>68</v>
      </c>
      <c r="C6" s="91"/>
      <c r="D6" s="91"/>
      <c r="E6" s="91"/>
      <c r="F6" s="91"/>
      <c r="G6" s="91"/>
      <c r="H6" s="91"/>
    </row>
    <row r="7" spans="1:10" ht="15.75" customHeight="1">
      <c r="A7" s="37"/>
      <c r="B7" s="41"/>
      <c r="C7" s="41"/>
      <c r="D7" s="42"/>
      <c r="E7" s="42"/>
    </row>
    <row r="8" spans="1:10" ht="15.75" customHeight="1">
      <c r="A8" s="37"/>
      <c r="B8" s="92" t="s">
        <v>3</v>
      </c>
      <c r="C8" s="93"/>
      <c r="D8" s="93"/>
      <c r="E8" s="93"/>
      <c r="F8" s="93"/>
      <c r="G8" s="93"/>
      <c r="H8" s="94"/>
    </row>
    <row r="9" spans="1:10" ht="51.75" customHeight="1">
      <c r="A9" s="43"/>
      <c r="B9" s="44" t="s">
        <v>4</v>
      </c>
      <c r="C9" s="45" t="s">
        <v>5</v>
      </c>
      <c r="D9" s="46" t="s">
        <v>59</v>
      </c>
      <c r="E9" s="46" t="s">
        <v>58</v>
      </c>
      <c r="F9" s="47" t="s">
        <v>69</v>
      </c>
      <c r="G9" s="47" t="s">
        <v>70</v>
      </c>
      <c r="H9" s="47" t="s">
        <v>71</v>
      </c>
      <c r="I9" s="43"/>
      <c r="J9" s="43"/>
    </row>
    <row r="10" spans="1:10" ht="45" customHeight="1">
      <c r="A10" s="43"/>
      <c r="B10" s="48" t="s">
        <v>8</v>
      </c>
      <c r="C10" s="49" t="s">
        <v>9</v>
      </c>
      <c r="D10" s="50">
        <v>0.86774269005847982</v>
      </c>
      <c r="E10" s="51">
        <f>D10*1.16</f>
        <v>1.0065815204678366</v>
      </c>
      <c r="F10" s="52">
        <v>5500</v>
      </c>
      <c r="G10" s="53">
        <f>D10*F10</f>
        <v>4772.5847953216389</v>
      </c>
      <c r="H10" s="53">
        <f>G10*1.16</f>
        <v>5536.1983625731009</v>
      </c>
      <c r="I10" s="43"/>
      <c r="J10" s="43"/>
    </row>
    <row r="11" spans="1:10" ht="45.75" customHeight="1">
      <c r="A11" s="37"/>
      <c r="B11" s="48" t="s">
        <v>10</v>
      </c>
      <c r="C11" s="49" t="s">
        <v>9</v>
      </c>
      <c r="D11" s="50">
        <v>1.7351520467836268</v>
      </c>
      <c r="E11" s="51">
        <f t="shared" ref="E11:E18" si="0">D11*1.16</f>
        <v>2.012776374269007</v>
      </c>
      <c r="F11" s="52">
        <v>2800</v>
      </c>
      <c r="G11" s="53">
        <f t="shared" ref="G11:G18" si="1">D11*F11</f>
        <v>4858.4257309941549</v>
      </c>
      <c r="H11" s="53">
        <f t="shared" ref="H11:H19" si="2">G11*1.16</f>
        <v>5635.773847953219</v>
      </c>
    </row>
    <row r="12" spans="1:10" ht="30" customHeight="1">
      <c r="A12" s="37"/>
      <c r="B12" s="48" t="s">
        <v>12</v>
      </c>
      <c r="C12" s="49" t="s">
        <v>9</v>
      </c>
      <c r="D12" s="50">
        <v>1.9473684210526301</v>
      </c>
      <c r="E12" s="51">
        <f t="shared" si="0"/>
        <v>2.2589473684210506</v>
      </c>
      <c r="F12" s="52">
        <v>720</v>
      </c>
      <c r="G12" s="53">
        <f t="shared" si="1"/>
        <v>1402.1052631578937</v>
      </c>
      <c r="H12" s="53">
        <f t="shared" si="2"/>
        <v>1626.4421052631565</v>
      </c>
    </row>
    <row r="13" spans="1:10" ht="30" customHeight="1">
      <c r="A13" s="37"/>
      <c r="B13" s="48" t="s">
        <v>13</v>
      </c>
      <c r="C13" s="49" t="s">
        <v>9</v>
      </c>
      <c r="D13" s="50">
        <v>3.3157894736842102</v>
      </c>
      <c r="E13" s="51">
        <f t="shared" si="0"/>
        <v>3.8463157894736835</v>
      </c>
      <c r="F13" s="52">
        <v>400</v>
      </c>
      <c r="G13" s="53">
        <f t="shared" si="1"/>
        <v>1326.3157894736842</v>
      </c>
      <c r="H13" s="53">
        <f t="shared" si="2"/>
        <v>1538.5263157894735</v>
      </c>
    </row>
    <row r="14" spans="1:10" ht="30" customHeight="1">
      <c r="A14" s="37"/>
      <c r="B14" s="48" t="s">
        <v>14</v>
      </c>
      <c r="C14" s="49" t="s">
        <v>9</v>
      </c>
      <c r="D14" s="50">
        <v>0.36835087719298237</v>
      </c>
      <c r="E14" s="51">
        <f t="shared" si="0"/>
        <v>0.4272870175438595</v>
      </c>
      <c r="F14" s="52">
        <v>15000</v>
      </c>
      <c r="G14" s="53">
        <f t="shared" si="1"/>
        <v>5525.2631578947357</v>
      </c>
      <c r="H14" s="53">
        <f t="shared" si="2"/>
        <v>6409.305263157893</v>
      </c>
    </row>
    <row r="15" spans="1:10" ht="30" customHeight="1">
      <c r="A15" s="37"/>
      <c r="B15" s="48" t="s">
        <v>16</v>
      </c>
      <c r="C15" s="49" t="s">
        <v>9</v>
      </c>
      <c r="D15" s="50">
        <v>0.89184795321637333</v>
      </c>
      <c r="E15" s="51">
        <f t="shared" si="0"/>
        <v>1.034543625730993</v>
      </c>
      <c r="F15" s="52">
        <v>6000</v>
      </c>
      <c r="G15" s="53">
        <f t="shared" si="1"/>
        <v>5351.0877192982398</v>
      </c>
      <c r="H15" s="53">
        <f t="shared" si="2"/>
        <v>6207.2617543859578</v>
      </c>
    </row>
    <row r="16" spans="1:10" ht="30" customHeight="1">
      <c r="A16" s="37"/>
      <c r="B16" s="48" t="s">
        <v>18</v>
      </c>
      <c r="C16" s="49" t="s">
        <v>9</v>
      </c>
      <c r="D16" s="50">
        <v>1.4396491228070165</v>
      </c>
      <c r="E16" s="51">
        <f t="shared" si="0"/>
        <v>1.669992982456139</v>
      </c>
      <c r="F16" s="52">
        <v>1200</v>
      </c>
      <c r="G16" s="53">
        <f t="shared" si="1"/>
        <v>1727.5789473684199</v>
      </c>
      <c r="H16" s="53">
        <f t="shared" si="2"/>
        <v>2003.9915789473669</v>
      </c>
    </row>
    <row r="17" spans="1:8" ht="30" customHeight="1">
      <c r="A17" s="37"/>
      <c r="B17" s="48" t="s">
        <v>20</v>
      </c>
      <c r="C17" s="49" t="s">
        <v>9</v>
      </c>
      <c r="D17" s="50">
        <v>0.85631578947368503</v>
      </c>
      <c r="E17" s="51">
        <f t="shared" si="0"/>
        <v>0.99332631578947461</v>
      </c>
      <c r="F17" s="52">
        <v>1500</v>
      </c>
      <c r="G17" s="53">
        <f t="shared" si="1"/>
        <v>1284.4736842105276</v>
      </c>
      <c r="H17" s="53">
        <f t="shared" si="2"/>
        <v>1489.9894736842118</v>
      </c>
    </row>
    <row r="18" spans="1:8" ht="30.75" customHeight="1">
      <c r="A18" s="37"/>
      <c r="B18" s="48" t="s">
        <v>22</v>
      </c>
      <c r="C18" s="49" t="s">
        <v>9</v>
      </c>
      <c r="D18" s="50">
        <v>1.3300438596491251</v>
      </c>
      <c r="E18" s="51">
        <f t="shared" si="0"/>
        <v>1.542850877192985</v>
      </c>
      <c r="F18" s="52">
        <v>375</v>
      </c>
      <c r="G18" s="53">
        <f t="shared" si="1"/>
        <v>498.76644736842189</v>
      </c>
      <c r="H18" s="53">
        <f t="shared" si="2"/>
        <v>578.56907894736935</v>
      </c>
    </row>
    <row r="19" spans="1:8" ht="30.75" customHeight="1">
      <c r="A19" s="37"/>
      <c r="B19" s="95" t="s">
        <v>72</v>
      </c>
      <c r="C19" s="95"/>
      <c r="D19" s="95"/>
      <c r="E19" s="95"/>
      <c r="F19" s="95"/>
      <c r="G19" s="54">
        <f>SUM(G10:G18)</f>
        <v>26746.601535087717</v>
      </c>
      <c r="H19" s="54">
        <f t="shared" si="2"/>
        <v>31026.057780701751</v>
      </c>
    </row>
    <row r="20" spans="1:8" s="55" customFormat="1" ht="15">
      <c r="B20" s="96"/>
      <c r="C20" s="96"/>
      <c r="D20" s="96"/>
      <c r="E20" s="96"/>
      <c r="F20" s="96"/>
      <c r="G20" s="96"/>
      <c r="H20" s="96"/>
    </row>
    <row r="21" spans="1:8" ht="15.75" customHeight="1">
      <c r="A21" s="37"/>
      <c r="B21" s="92" t="s">
        <v>24</v>
      </c>
      <c r="C21" s="93"/>
      <c r="D21" s="93"/>
      <c r="E21" s="93"/>
      <c r="F21" s="93"/>
      <c r="G21" s="93"/>
      <c r="H21" s="94"/>
    </row>
    <row r="22" spans="1:8" ht="30.75" customHeight="1">
      <c r="A22" s="37"/>
      <c r="B22" s="44" t="s">
        <v>25</v>
      </c>
      <c r="C22" s="44" t="s">
        <v>5</v>
      </c>
      <c r="D22" s="46" t="s">
        <v>59</v>
      </c>
      <c r="E22" s="46" t="s">
        <v>58</v>
      </c>
      <c r="F22" s="47" t="s">
        <v>69</v>
      </c>
      <c r="G22" s="47" t="s">
        <v>70</v>
      </c>
      <c r="H22" s="47" t="s">
        <v>71</v>
      </c>
    </row>
    <row r="23" spans="1:8" ht="15" customHeight="1">
      <c r="A23" s="37"/>
      <c r="B23" s="48" t="s">
        <v>29</v>
      </c>
      <c r="C23" s="56" t="s">
        <v>30</v>
      </c>
      <c r="D23" s="51">
        <v>0.279625730994152</v>
      </c>
      <c r="E23" s="51">
        <f t="shared" ref="E23:E41" si="3">D23*1.16</f>
        <v>0.32436584795321632</v>
      </c>
      <c r="F23" s="52">
        <v>1500</v>
      </c>
      <c r="G23" s="53">
        <f t="shared" ref="G23:G41" si="4">D23*F23</f>
        <v>419.438596491228</v>
      </c>
      <c r="H23" s="53">
        <f t="shared" ref="H23:H42" si="5">G23*1.16</f>
        <v>486.54877192982445</v>
      </c>
    </row>
    <row r="24" spans="1:8" ht="15" customHeight="1">
      <c r="A24" s="37"/>
      <c r="B24" s="48" t="s">
        <v>31</v>
      </c>
      <c r="C24" s="56" t="s">
        <v>30</v>
      </c>
      <c r="D24" s="51">
        <v>0.52631578947368396</v>
      </c>
      <c r="E24" s="51">
        <f t="shared" si="3"/>
        <v>0.61052631578947336</v>
      </c>
      <c r="F24" s="52">
        <v>400</v>
      </c>
      <c r="G24" s="53">
        <f t="shared" si="4"/>
        <v>210.52631578947359</v>
      </c>
      <c r="H24" s="53">
        <f t="shared" si="5"/>
        <v>244.21052631578934</v>
      </c>
    </row>
    <row r="25" spans="1:8" ht="33" customHeight="1">
      <c r="A25" s="37"/>
      <c r="B25" s="48" t="s">
        <v>60</v>
      </c>
      <c r="C25" s="56" t="s">
        <v>30</v>
      </c>
      <c r="D25" s="51">
        <v>0.14175438596491233</v>
      </c>
      <c r="E25" s="51">
        <f t="shared" si="3"/>
        <v>0.1644350877192983</v>
      </c>
      <c r="F25" s="52">
        <v>14280</v>
      </c>
      <c r="G25" s="53">
        <f t="shared" si="4"/>
        <v>2024.252631578948</v>
      </c>
      <c r="H25" s="53">
        <f t="shared" si="5"/>
        <v>2348.1330526315796</v>
      </c>
    </row>
    <row r="26" spans="1:8" ht="15" customHeight="1">
      <c r="A26" s="37"/>
      <c r="B26" s="48" t="s">
        <v>65</v>
      </c>
      <c r="C26" s="56" t="s">
        <v>30</v>
      </c>
      <c r="D26" s="51">
        <v>0.18417543859649133</v>
      </c>
      <c r="E26" s="51">
        <f t="shared" si="3"/>
        <v>0.21364350877192992</v>
      </c>
      <c r="F26" s="52">
        <v>3500</v>
      </c>
      <c r="G26" s="53">
        <f t="shared" si="4"/>
        <v>644.61403508771969</v>
      </c>
      <c r="H26" s="53">
        <f t="shared" si="5"/>
        <v>747.75228070175478</v>
      </c>
    </row>
    <row r="27" spans="1:8" ht="15" customHeight="1">
      <c r="A27" s="37"/>
      <c r="B27" s="48" t="s">
        <v>32</v>
      </c>
      <c r="C27" s="56" t="s">
        <v>30</v>
      </c>
      <c r="D27" s="51">
        <v>7.0175438596491196E-2</v>
      </c>
      <c r="E27" s="51">
        <f t="shared" si="3"/>
        <v>8.1403508771929783E-2</v>
      </c>
      <c r="F27" s="52">
        <v>1000</v>
      </c>
      <c r="G27" s="53">
        <f t="shared" si="4"/>
        <v>70.17543859649119</v>
      </c>
      <c r="H27" s="53">
        <f t="shared" si="5"/>
        <v>81.403508771929779</v>
      </c>
    </row>
    <row r="28" spans="1:8" ht="15" customHeight="1">
      <c r="A28" s="37"/>
      <c r="B28" s="48" t="s">
        <v>33</v>
      </c>
      <c r="C28" s="56" t="s">
        <v>34</v>
      </c>
      <c r="D28" s="51">
        <v>6.4619883040935674E-2</v>
      </c>
      <c r="E28" s="51">
        <f t="shared" si="3"/>
        <v>7.4959064327485378E-2</v>
      </c>
      <c r="F28" s="52">
        <v>8200</v>
      </c>
      <c r="G28" s="53">
        <f t="shared" si="4"/>
        <v>529.88304093567251</v>
      </c>
      <c r="H28" s="53">
        <f t="shared" si="5"/>
        <v>614.66432748538011</v>
      </c>
    </row>
    <row r="29" spans="1:8" ht="15" customHeight="1">
      <c r="A29" s="37"/>
      <c r="B29" s="48" t="s">
        <v>35</v>
      </c>
      <c r="C29" s="56" t="s">
        <v>30</v>
      </c>
      <c r="D29" s="51">
        <v>1.4035087719298201E-2</v>
      </c>
      <c r="E29" s="51">
        <f t="shared" si="3"/>
        <v>1.6280701754385913E-2</v>
      </c>
      <c r="F29" s="52">
        <v>16400</v>
      </c>
      <c r="G29" s="53">
        <f t="shared" si="4"/>
        <v>230.17543859649049</v>
      </c>
      <c r="H29" s="53">
        <f t="shared" si="5"/>
        <v>267.00350877192898</v>
      </c>
    </row>
    <row r="30" spans="1:8" ht="15" customHeight="1">
      <c r="A30" s="37"/>
      <c r="B30" s="48" t="s">
        <v>66</v>
      </c>
      <c r="C30" s="56" t="s">
        <v>36</v>
      </c>
      <c r="D30" s="51">
        <v>0.197368421052632</v>
      </c>
      <c r="E30" s="51">
        <f t="shared" si="3"/>
        <v>0.22894736842105309</v>
      </c>
      <c r="F30" s="52">
        <v>780</v>
      </c>
      <c r="G30" s="53">
        <f t="shared" si="4"/>
        <v>153.94736842105297</v>
      </c>
      <c r="H30" s="53">
        <f t="shared" si="5"/>
        <v>178.57894736842144</v>
      </c>
    </row>
    <row r="31" spans="1:8" ht="15" customHeight="1">
      <c r="A31" s="37"/>
      <c r="B31" s="48" t="s">
        <v>67</v>
      </c>
      <c r="C31" s="56" t="s">
        <v>36</v>
      </c>
      <c r="D31" s="51">
        <v>0.28757894736842099</v>
      </c>
      <c r="E31" s="51">
        <f t="shared" si="3"/>
        <v>0.33359157894736835</v>
      </c>
      <c r="F31" s="52">
        <v>2000</v>
      </c>
      <c r="G31" s="53">
        <f t="shared" si="4"/>
        <v>575.15789473684197</v>
      </c>
      <c r="H31" s="53">
        <f t="shared" si="5"/>
        <v>667.18315789473661</v>
      </c>
    </row>
    <row r="32" spans="1:8" ht="15" customHeight="1">
      <c r="A32" s="37"/>
      <c r="B32" s="48" t="s">
        <v>37</v>
      </c>
      <c r="C32" s="56" t="s">
        <v>30</v>
      </c>
      <c r="D32" s="51">
        <v>0.14396491228070166</v>
      </c>
      <c r="E32" s="51">
        <f t="shared" si="3"/>
        <v>0.16699929824561391</v>
      </c>
      <c r="F32" s="52">
        <v>200</v>
      </c>
      <c r="G32" s="53">
        <f t="shared" si="4"/>
        <v>28.792982456140333</v>
      </c>
      <c r="H32" s="53">
        <f t="shared" si="5"/>
        <v>33.399859649122781</v>
      </c>
    </row>
    <row r="33" spans="1:8" ht="15" customHeight="1">
      <c r="A33" s="37"/>
      <c r="B33" s="48" t="s">
        <v>38</v>
      </c>
      <c r="C33" s="56" t="s">
        <v>39</v>
      </c>
      <c r="D33" s="51">
        <v>0.35077192982456129</v>
      </c>
      <c r="E33" s="51">
        <f t="shared" si="3"/>
        <v>0.40689543859649108</v>
      </c>
      <c r="F33" s="52">
        <v>500</v>
      </c>
      <c r="G33" s="53">
        <f t="shared" si="4"/>
        <v>175.38596491228066</v>
      </c>
      <c r="H33" s="53">
        <f t="shared" si="5"/>
        <v>203.44771929824554</v>
      </c>
    </row>
    <row r="34" spans="1:8" ht="15" customHeight="1">
      <c r="A34" s="37"/>
      <c r="B34" s="48" t="s">
        <v>40</v>
      </c>
      <c r="C34" s="56" t="s">
        <v>30</v>
      </c>
      <c r="D34" s="51">
        <v>0.15222222222222234</v>
      </c>
      <c r="E34" s="51">
        <f t="shared" si="3"/>
        <v>0.17657777777777792</v>
      </c>
      <c r="F34" s="52">
        <v>360</v>
      </c>
      <c r="G34" s="53">
        <f t="shared" si="4"/>
        <v>54.80000000000004</v>
      </c>
      <c r="H34" s="53">
        <f t="shared" si="5"/>
        <v>63.56800000000004</v>
      </c>
    </row>
    <row r="35" spans="1:8" ht="15" customHeight="1">
      <c r="A35" s="37"/>
      <c r="B35" s="48" t="s">
        <v>41</v>
      </c>
      <c r="C35" s="56" t="s">
        <v>42</v>
      </c>
      <c r="D35" s="51">
        <v>42.710029239766108</v>
      </c>
      <c r="E35" s="51">
        <f t="shared" si="3"/>
        <v>49.543633918128684</v>
      </c>
      <c r="F35" s="52">
        <v>8</v>
      </c>
      <c r="G35" s="53">
        <f t="shared" si="4"/>
        <v>341.68023391812886</v>
      </c>
      <c r="H35" s="53">
        <f t="shared" si="5"/>
        <v>396.34907134502947</v>
      </c>
    </row>
    <row r="36" spans="1:8" ht="15">
      <c r="A36" s="37"/>
      <c r="B36" s="48" t="s">
        <v>43</v>
      </c>
      <c r="C36" s="56" t="s">
        <v>44</v>
      </c>
      <c r="D36" s="51">
        <v>0.177719298245614</v>
      </c>
      <c r="E36" s="51">
        <f t="shared" si="3"/>
        <v>0.20615438596491223</v>
      </c>
      <c r="F36" s="52">
        <v>5000</v>
      </c>
      <c r="G36" s="53">
        <f t="shared" si="4"/>
        <v>888.59649122807002</v>
      </c>
      <c r="H36" s="53">
        <f t="shared" si="5"/>
        <v>1030.7719298245611</v>
      </c>
    </row>
    <row r="37" spans="1:8" ht="15">
      <c r="A37" s="37"/>
      <c r="B37" s="48" t="s">
        <v>43</v>
      </c>
      <c r="C37" s="56" t="s">
        <v>30</v>
      </c>
      <c r="D37" s="51">
        <v>0.18417543859649133</v>
      </c>
      <c r="E37" s="51">
        <f t="shared" si="3"/>
        <v>0.21364350877192992</v>
      </c>
      <c r="F37" s="52">
        <v>500</v>
      </c>
      <c r="G37" s="53">
        <f t="shared" si="4"/>
        <v>92.087719298245659</v>
      </c>
      <c r="H37" s="53">
        <f t="shared" si="5"/>
        <v>106.82175438596495</v>
      </c>
    </row>
    <row r="38" spans="1:8" ht="15">
      <c r="A38" s="37"/>
      <c r="B38" s="48" t="s">
        <v>45</v>
      </c>
      <c r="C38" s="56" t="s">
        <v>46</v>
      </c>
      <c r="D38" s="51">
        <v>1.3157894736842099E-2</v>
      </c>
      <c r="E38" s="51">
        <f t="shared" si="3"/>
        <v>1.5263157894736834E-2</v>
      </c>
      <c r="F38" s="52">
        <v>150000</v>
      </c>
      <c r="G38" s="53">
        <f t="shared" si="4"/>
        <v>1973.6842105263149</v>
      </c>
      <c r="H38" s="53">
        <f t="shared" si="5"/>
        <v>2289.4736842105253</v>
      </c>
    </row>
    <row r="39" spans="1:8" ht="15">
      <c r="A39" s="37"/>
      <c r="B39" s="48" t="s">
        <v>47</v>
      </c>
      <c r="C39" s="56" t="s">
        <v>48</v>
      </c>
      <c r="D39" s="51">
        <v>1.7543859649122799E-2</v>
      </c>
      <c r="E39" s="51">
        <f t="shared" si="3"/>
        <v>2.0350877192982446E-2</v>
      </c>
      <c r="F39" s="52">
        <v>150000</v>
      </c>
      <c r="G39" s="53">
        <f t="shared" si="4"/>
        <v>2631.5789473684199</v>
      </c>
      <c r="H39" s="53">
        <f t="shared" si="5"/>
        <v>3052.631578947367</v>
      </c>
    </row>
    <row r="40" spans="1:8" ht="30">
      <c r="A40" s="37"/>
      <c r="B40" s="48" t="s">
        <v>49</v>
      </c>
      <c r="C40" s="56" t="s">
        <v>30</v>
      </c>
      <c r="D40" s="51">
        <v>3.5087719298245598E-2</v>
      </c>
      <c r="E40" s="51">
        <f t="shared" si="3"/>
        <v>4.0701754385964892E-2</v>
      </c>
      <c r="F40" s="52">
        <v>1500</v>
      </c>
      <c r="G40" s="53">
        <f t="shared" si="4"/>
        <v>52.631578947368396</v>
      </c>
      <c r="H40" s="53">
        <f t="shared" si="5"/>
        <v>61.052631578947334</v>
      </c>
    </row>
    <row r="41" spans="1:8" ht="30">
      <c r="A41" s="37"/>
      <c r="B41" s="48" t="s">
        <v>50</v>
      </c>
      <c r="C41" s="56" t="s">
        <v>30</v>
      </c>
      <c r="D41" s="51">
        <v>0.21052631578947401</v>
      </c>
      <c r="E41" s="51">
        <f t="shared" si="3"/>
        <v>0.24421052631578982</v>
      </c>
      <c r="F41" s="52">
        <v>1500</v>
      </c>
      <c r="G41" s="53">
        <f t="shared" si="4"/>
        <v>315.78947368421103</v>
      </c>
      <c r="H41" s="53">
        <f t="shared" si="5"/>
        <v>366.31578947368479</v>
      </c>
    </row>
    <row r="42" spans="1:8" ht="15">
      <c r="A42" s="37"/>
      <c r="B42" s="97" t="s">
        <v>73</v>
      </c>
      <c r="C42" s="98"/>
      <c r="D42" s="98"/>
      <c r="E42" s="98"/>
      <c r="F42" s="99"/>
      <c r="G42" s="54">
        <f>SUM(G23:G41)</f>
        <v>11413.198362573097</v>
      </c>
      <c r="H42" s="54">
        <f t="shared" si="5"/>
        <v>13239.310100584791</v>
      </c>
    </row>
    <row r="43" spans="1:8" s="55" customFormat="1" ht="15">
      <c r="B43" s="96"/>
      <c r="C43" s="96"/>
      <c r="D43" s="96"/>
      <c r="E43" s="96"/>
      <c r="F43" s="96"/>
      <c r="G43" s="96"/>
      <c r="H43" s="96"/>
    </row>
    <row r="44" spans="1:8" ht="15.75" customHeight="1">
      <c r="A44" s="37"/>
      <c r="B44" s="100" t="s">
        <v>74</v>
      </c>
      <c r="C44" s="101"/>
      <c r="D44" s="101"/>
      <c r="E44" s="101"/>
      <c r="F44" s="101"/>
      <c r="G44" s="101"/>
      <c r="H44" s="101"/>
    </row>
    <row r="45" spans="1:8" ht="48.75" customHeight="1">
      <c r="A45" s="37"/>
      <c r="B45" s="102" t="s">
        <v>25</v>
      </c>
      <c r="C45" s="103"/>
      <c r="D45" s="57" t="s">
        <v>59</v>
      </c>
      <c r="E45" s="57" t="s">
        <v>58</v>
      </c>
      <c r="F45" s="47" t="s">
        <v>69</v>
      </c>
      <c r="G45" s="47" t="s">
        <v>70</v>
      </c>
      <c r="H45" s="47" t="s">
        <v>71</v>
      </c>
    </row>
    <row r="46" spans="1:8" ht="15">
      <c r="A46" s="37"/>
      <c r="B46" s="88" t="s">
        <v>62</v>
      </c>
      <c r="C46" s="88"/>
      <c r="D46" s="58">
        <v>169417.33333333334</v>
      </c>
      <c r="E46" s="51">
        <f t="shared" ref="E46:E48" si="6">D46*1.16</f>
        <v>196524.10666666666</v>
      </c>
      <c r="F46" s="59">
        <v>50</v>
      </c>
      <c r="G46" s="60">
        <f t="shared" ref="G46:G48" si="7">D46*F46</f>
        <v>8470866.6666666679</v>
      </c>
      <c r="H46" s="60">
        <f t="shared" ref="H46:H49" si="8">G46*1.16</f>
        <v>9826205.333333334</v>
      </c>
    </row>
    <row r="47" spans="1:8" ht="15">
      <c r="A47" s="37"/>
      <c r="B47" s="88" t="s">
        <v>63</v>
      </c>
      <c r="C47" s="88"/>
      <c r="D47" s="58">
        <v>139750</v>
      </c>
      <c r="E47" s="51">
        <f t="shared" si="6"/>
        <v>162110</v>
      </c>
      <c r="F47" s="59">
        <v>90</v>
      </c>
      <c r="G47" s="60">
        <f t="shared" si="7"/>
        <v>12577500</v>
      </c>
      <c r="H47" s="60">
        <f t="shared" si="8"/>
        <v>14589899.999999998</v>
      </c>
    </row>
    <row r="48" spans="1:8" ht="15">
      <c r="A48" s="37"/>
      <c r="B48" s="88" t="s">
        <v>64</v>
      </c>
      <c r="C48" s="88"/>
      <c r="D48" s="58">
        <v>86976.666666666672</v>
      </c>
      <c r="E48" s="51">
        <f t="shared" si="6"/>
        <v>100892.93333333333</v>
      </c>
      <c r="F48" s="59">
        <v>120</v>
      </c>
      <c r="G48" s="60">
        <f t="shared" si="7"/>
        <v>10437200</v>
      </c>
      <c r="H48" s="60">
        <f t="shared" si="8"/>
        <v>12107152</v>
      </c>
    </row>
    <row r="49" spans="1:9" ht="15">
      <c r="A49" s="37"/>
      <c r="B49" s="95" t="s">
        <v>75</v>
      </c>
      <c r="C49" s="95"/>
      <c r="D49" s="95"/>
      <c r="E49" s="95"/>
      <c r="F49" s="95"/>
      <c r="G49" s="61">
        <f>SUM(G46:G48)</f>
        <v>31485566.666666668</v>
      </c>
      <c r="H49" s="62">
        <f t="shared" si="8"/>
        <v>36523257.333333336</v>
      </c>
    </row>
    <row r="51" spans="1:9" ht="15.75" customHeight="1">
      <c r="B51" s="108" t="s">
        <v>76</v>
      </c>
      <c r="C51" s="108"/>
      <c r="D51" s="108"/>
      <c r="E51" s="108"/>
      <c r="F51" s="109"/>
      <c r="G51" s="63">
        <f>G19+G42</f>
        <v>38159.799897660814</v>
      </c>
      <c r="H51" s="64"/>
    </row>
    <row r="52" spans="1:9" ht="15.75" customHeight="1">
      <c r="B52" s="109" t="s">
        <v>77</v>
      </c>
      <c r="C52" s="110"/>
      <c r="D52" s="110"/>
      <c r="E52" s="110"/>
      <c r="F52" s="110"/>
      <c r="G52" s="65">
        <v>2100</v>
      </c>
      <c r="H52" s="64"/>
    </row>
    <row r="53" spans="1:9" ht="15.75" customHeight="1">
      <c r="B53" s="104" t="s">
        <v>78</v>
      </c>
      <c r="C53" s="104"/>
      <c r="D53" s="104"/>
      <c r="E53" s="104"/>
      <c r="F53" s="105"/>
      <c r="G53" s="62">
        <f>G51*G52</f>
        <v>80135579.785087705</v>
      </c>
      <c r="H53" s="66"/>
    </row>
    <row r="54" spans="1:9" ht="15.75" customHeight="1">
      <c r="B54" s="104" t="s">
        <v>79</v>
      </c>
      <c r="C54" s="104"/>
      <c r="D54" s="104"/>
      <c r="E54" s="104"/>
      <c r="F54" s="105"/>
      <c r="G54" s="62">
        <f>G49</f>
        <v>31485566.666666668</v>
      </c>
      <c r="H54" s="67"/>
    </row>
    <row r="55" spans="1:9" ht="15.75" customHeight="1">
      <c r="B55" s="104" t="s">
        <v>80</v>
      </c>
      <c r="C55" s="104"/>
      <c r="D55" s="104"/>
      <c r="E55" s="104"/>
      <c r="F55" s="105"/>
      <c r="G55" s="62">
        <f>G53+G54</f>
        <v>111621146.45175438</v>
      </c>
      <c r="H55" s="67"/>
    </row>
    <row r="56" spans="1:9" ht="35.25" customHeight="1">
      <c r="B56" s="106" t="s">
        <v>81</v>
      </c>
      <c r="C56" s="106"/>
      <c r="D56" s="106"/>
      <c r="E56" s="106"/>
      <c r="F56" s="107"/>
      <c r="G56" s="71">
        <f>G55*1.16</f>
        <v>129480529.88403507</v>
      </c>
      <c r="H56" s="67"/>
      <c r="I56" s="68"/>
    </row>
  </sheetData>
  <mergeCells count="21">
    <mergeCell ref="B54:F54"/>
    <mergeCell ref="B55:F55"/>
    <mergeCell ref="B56:F56"/>
    <mergeCell ref="B47:C47"/>
    <mergeCell ref="B48:C48"/>
    <mergeCell ref="B49:F49"/>
    <mergeCell ref="B51:F51"/>
    <mergeCell ref="B52:F52"/>
    <mergeCell ref="B53:F53"/>
    <mergeCell ref="B46:C46"/>
    <mergeCell ref="B3:H3"/>
    <mergeCell ref="B5:H5"/>
    <mergeCell ref="B6:H6"/>
    <mergeCell ref="B8:H8"/>
    <mergeCell ref="B19:F19"/>
    <mergeCell ref="B20:H20"/>
    <mergeCell ref="B21:H21"/>
    <mergeCell ref="B42:F42"/>
    <mergeCell ref="B43:H43"/>
    <mergeCell ref="B44:H44"/>
    <mergeCell ref="B45:C4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VALORES UNITARIOS</vt:lpstr>
      <vt:lpstr>PRESUPUESTO PROYECTADO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cramirez</cp:lastModifiedBy>
  <cp:lastPrinted>2014-03-06T00:20:36Z</cp:lastPrinted>
  <dcterms:created xsi:type="dcterms:W3CDTF">2014-03-06T00:15:42Z</dcterms:created>
  <dcterms:modified xsi:type="dcterms:W3CDTF">2014-03-25T23:55:52Z</dcterms:modified>
</cp:coreProperties>
</file>