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730" windowHeight="99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9" i="1"/>
  <c r="Q9" s="1"/>
  <c r="P8"/>
  <c r="Q8" s="1"/>
  <c r="N9"/>
  <c r="M9"/>
  <c r="M8"/>
  <c r="N8" s="1"/>
  <c r="K9"/>
  <c r="J9"/>
  <c r="J8"/>
  <c r="K8" s="1"/>
  <c r="G9"/>
  <c r="H9" s="1"/>
  <c r="H8"/>
  <c r="G8"/>
  <c r="D9"/>
  <c r="E9" s="1"/>
  <c r="D8"/>
  <c r="E8" s="1"/>
  <c r="R8" l="1"/>
  <c r="E18" s="1"/>
  <c r="F18" s="1"/>
  <c r="R9"/>
  <c r="E19" s="1"/>
  <c r="F19" s="1"/>
  <c r="F20" s="1"/>
</calcChain>
</file>

<file path=xl/sharedStrings.xml><?xml version="1.0" encoding="utf-8"?>
<sst xmlns="http://schemas.openxmlformats.org/spreadsheetml/2006/main" count="38" uniqueCount="27">
  <si>
    <t>ROL</t>
  </si>
  <si>
    <t>CANTIDAD</t>
  </si>
  <si>
    <t>VALOR POR HORA ANTES DE IVA</t>
  </si>
  <si>
    <t>VALOR IVA</t>
  </si>
  <si>
    <t>VALOR POR HORA INCLUIDO IVA</t>
  </si>
  <si>
    <t>VALOR HORA POR RECURSO ANTES DE IVA</t>
  </si>
  <si>
    <t>VALOR PROMEDIO INCLUIDO IVA</t>
  </si>
  <si>
    <t>Valor hora más económico</t>
  </si>
  <si>
    <t>CÁLCULO (Para verificar contra ppto)</t>
  </si>
  <si>
    <t>Analista Junior</t>
  </si>
  <si>
    <t>Cantidad personas</t>
  </si>
  <si>
    <t>Meses</t>
  </si>
  <si>
    <t>Valor hora Prom</t>
  </si>
  <si>
    <t>Horas por mes</t>
  </si>
  <si>
    <t>Subtotal</t>
  </si>
  <si>
    <t>TOTAL</t>
  </si>
  <si>
    <t>PROPONENTE A</t>
  </si>
  <si>
    <t>PROPONENTE B</t>
  </si>
  <si>
    <t>PROPONENTE C</t>
  </si>
  <si>
    <t>PROPONENTE D</t>
  </si>
  <si>
    <t>PROPONENTE E</t>
  </si>
  <si>
    <t>Analista Sénior</t>
  </si>
  <si>
    <r>
      <rPr>
        <b/>
        <sz val="11"/>
        <color theme="1"/>
        <rFont val="Calibri"/>
        <family val="2"/>
        <scheme val="minor"/>
      </rPr>
      <t>Analistas Sénior:</t>
    </r>
    <r>
      <rPr>
        <sz val="11"/>
        <color theme="1"/>
        <rFont val="Calibri"/>
        <family val="2"/>
        <scheme val="minor"/>
      </rPr>
      <t xml:space="preserve"> Se requieren 2 Ingenieros de Sistemas, con mínimo dos (2) años de experiencia comprobada en lenguaje de programación JAVA  y manejo de arquitectura J2EE y/o JEE. Uno de los analistas Sénior deberá tener experiencia comprobada en manejo del framework Primefaces </t>
    </r>
  </si>
  <si>
    <r>
      <rPr>
        <b/>
        <sz val="11"/>
        <color theme="1"/>
        <rFont val="Calibri"/>
        <family val="2"/>
        <scheme val="minor"/>
      </rPr>
      <t>Analista Junior</t>
    </r>
    <r>
      <rPr>
        <sz val="11"/>
        <color theme="1"/>
        <rFont val="Calibri"/>
        <family val="2"/>
        <scheme val="minor"/>
      </rPr>
      <t xml:space="preserve">: Ingeniero de sistemas, con mínimo un (1) año de experiencia comprobada en lenguaje de programación JAVA  y manejo de arquitectura J2EE y/o JEE. </t>
    </r>
  </si>
  <si>
    <t>Analista Sénior: PROPONENTE B  $ 81.200</t>
  </si>
  <si>
    <t>Analista Junior: PROPONENTE B $49.300</t>
  </si>
  <si>
    <t>CONSOLIDADO ESTUDIO DE MERCADO FABRICA DE SOFTWARE
CONVOCATORIA PUBLICA ICFES CP 009 2014</t>
  </si>
</sst>
</file>

<file path=xl/styles.xml><?xml version="1.0" encoding="utf-8"?>
<styleSheet xmlns="http://schemas.openxmlformats.org/spreadsheetml/2006/main">
  <numFmts count="3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&quot;$&quot;#,##0.00;[Red]\-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" xfId="0" applyFont="1" applyFill="1" applyBorder="1" applyAlignment="1">
      <alignment horizontal="justify" vertical="justify" wrapText="1"/>
    </xf>
    <xf numFmtId="0" fontId="0" fillId="2" borderId="2" xfId="0" applyFon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 wrapText="1"/>
    </xf>
    <xf numFmtId="164" fontId="0" fillId="2" borderId="3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justify" vertical="justify" wrapText="1"/>
    </xf>
    <xf numFmtId="0" fontId="0" fillId="2" borderId="3" xfId="0" applyFont="1" applyFill="1" applyBorder="1" applyAlignment="1">
      <alignment horizontal="center" vertical="center" wrapText="1"/>
    </xf>
    <xf numFmtId="164" fontId="0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/>
    <xf numFmtId="164" fontId="0" fillId="2" borderId="9" xfId="0" applyNumberFormat="1" applyFont="1" applyFill="1" applyBorder="1"/>
    <xf numFmtId="0" fontId="2" fillId="2" borderId="0" xfId="0" applyFont="1" applyFill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8" fillId="3" borderId="14" xfId="0" applyFont="1" applyFill="1" applyBorder="1"/>
    <xf numFmtId="164" fontId="7" fillId="3" borderId="15" xfId="0" applyNumberFormat="1" applyFont="1" applyFill="1" applyBorder="1"/>
    <xf numFmtId="0" fontId="0" fillId="10" borderId="16" xfId="0" applyFont="1" applyFill="1" applyBorder="1"/>
    <xf numFmtId="0" fontId="2" fillId="9" borderId="17" xfId="0" applyFont="1" applyFill="1" applyBorder="1" applyAlignment="1">
      <alignment horizontal="center" wrapText="1"/>
    </xf>
    <xf numFmtId="0" fontId="2" fillId="9" borderId="17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right"/>
    </xf>
    <xf numFmtId="164" fontId="0" fillId="2" borderId="20" xfId="0" applyNumberFormat="1" applyFont="1" applyFill="1" applyBorder="1"/>
    <xf numFmtId="0" fontId="4" fillId="3" borderId="21" xfId="0" applyFont="1" applyFill="1" applyBorder="1" applyAlignment="1">
      <alignment horizontal="right"/>
    </xf>
    <xf numFmtId="0" fontId="0" fillId="2" borderId="22" xfId="0" applyFont="1" applyFill="1" applyBorder="1"/>
    <xf numFmtId="164" fontId="0" fillId="2" borderId="22" xfId="0" applyNumberFormat="1" applyFont="1" applyFill="1" applyBorder="1"/>
    <xf numFmtId="164" fontId="0" fillId="2" borderId="23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00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47625</xdr:rowOff>
    </xdr:from>
    <xdr:to>
      <xdr:col>0</xdr:col>
      <xdr:colOff>2567300</xdr:colOff>
      <xdr:row>5</xdr:row>
      <xdr:rowOff>0</xdr:rowOff>
    </xdr:to>
    <xdr:pic>
      <xdr:nvPicPr>
        <xdr:cNvPr id="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49" y="47625"/>
          <a:ext cx="2395851" cy="957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0"/>
  <sheetViews>
    <sheetView tabSelected="1" zoomScale="90" zoomScaleNormal="90" workbookViewId="0">
      <selection activeCell="I17" sqref="I17"/>
    </sheetView>
  </sheetViews>
  <sheetFormatPr baseColWidth="10" defaultRowHeight="15"/>
  <cols>
    <col min="1" max="1" width="60.28515625" style="11" customWidth="1"/>
    <col min="2" max="2" width="11.42578125" style="11"/>
    <col min="3" max="4" width="12.85546875" style="11" bestFit="1" customWidth="1"/>
    <col min="5" max="5" width="17.42578125" style="11" customWidth="1"/>
    <col min="6" max="6" width="19.42578125" style="11" bestFit="1" customWidth="1"/>
    <col min="7" max="7" width="12.85546875" style="11" bestFit="1" customWidth="1"/>
    <col min="8" max="8" width="14.5703125" style="11" customWidth="1"/>
    <col min="9" max="9" width="17" style="11" bestFit="1" customWidth="1"/>
    <col min="10" max="10" width="14.7109375" style="11" customWidth="1"/>
    <col min="11" max="11" width="15.5703125" style="11" bestFit="1" customWidth="1"/>
    <col min="12" max="13" width="14.140625" style="11" bestFit="1" customWidth="1"/>
    <col min="14" max="14" width="15.5703125" style="11" bestFit="1" customWidth="1"/>
    <col min="15" max="17" width="12.85546875" style="11" bestFit="1" customWidth="1"/>
    <col min="18" max="18" width="21.28515625" style="11" customWidth="1"/>
    <col min="19" max="16384" width="11.42578125" style="11"/>
  </cols>
  <sheetData>
    <row r="3" spans="1:18" ht="36" customHeight="1">
      <c r="A3" s="46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5" spans="1:18" ht="15.75" thickBot="1"/>
    <row r="6" spans="1:18" s="2" customFormat="1" ht="30" customHeight="1" thickTop="1" thickBot="1">
      <c r="C6" s="31" t="s">
        <v>16</v>
      </c>
      <c r="D6" s="32"/>
      <c r="E6" s="33"/>
      <c r="F6" s="34" t="s">
        <v>17</v>
      </c>
      <c r="G6" s="35"/>
      <c r="H6" s="36"/>
      <c r="I6" s="37" t="s">
        <v>18</v>
      </c>
      <c r="J6" s="38"/>
      <c r="K6" s="39"/>
      <c r="L6" s="40" t="s">
        <v>19</v>
      </c>
      <c r="M6" s="41"/>
      <c r="N6" s="42"/>
      <c r="O6" s="43" t="s">
        <v>20</v>
      </c>
      <c r="P6" s="44"/>
      <c r="Q6" s="45"/>
    </row>
    <row r="7" spans="1:18" s="2" customFormat="1" ht="64.5" thickTop="1" thickBot="1">
      <c r="A7" s="1" t="s">
        <v>0</v>
      </c>
      <c r="B7" s="1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5" t="s">
        <v>3</v>
      </c>
      <c r="H7" s="5" t="s">
        <v>4</v>
      </c>
      <c r="I7" s="6" t="s">
        <v>2</v>
      </c>
      <c r="J7" s="6" t="s">
        <v>3</v>
      </c>
      <c r="K7" s="7" t="s">
        <v>4</v>
      </c>
      <c r="L7" s="8" t="s">
        <v>2</v>
      </c>
      <c r="M7" s="8" t="s">
        <v>3</v>
      </c>
      <c r="N7" s="9" t="s">
        <v>4</v>
      </c>
      <c r="O7" s="10" t="s">
        <v>2</v>
      </c>
      <c r="P7" s="10" t="s">
        <v>3</v>
      </c>
      <c r="Q7" s="10" t="s">
        <v>4</v>
      </c>
      <c r="R7" s="1" t="s">
        <v>6</v>
      </c>
    </row>
    <row r="8" spans="1:18" ht="90.75" customHeight="1" thickBot="1">
      <c r="A8" s="12" t="s">
        <v>22</v>
      </c>
      <c r="B8" s="13">
        <v>2</v>
      </c>
      <c r="C8" s="14">
        <v>90000</v>
      </c>
      <c r="D8" s="14">
        <f>+C8*16%</f>
        <v>14400</v>
      </c>
      <c r="E8" s="15">
        <f>+C8+D8</f>
        <v>104400</v>
      </c>
      <c r="F8" s="14">
        <v>70000</v>
      </c>
      <c r="G8" s="14">
        <f>F8*16%</f>
        <v>11200</v>
      </c>
      <c r="H8" s="16">
        <f>F8+G8</f>
        <v>81200</v>
      </c>
      <c r="I8" s="17">
        <v>101200</v>
      </c>
      <c r="J8" s="17">
        <f>I8*16%</f>
        <v>16192</v>
      </c>
      <c r="K8" s="18">
        <f>I8+J8</f>
        <v>117392</v>
      </c>
      <c r="L8" s="17">
        <v>91250</v>
      </c>
      <c r="M8" s="17">
        <f>L8*16/100</f>
        <v>14600</v>
      </c>
      <c r="N8" s="18">
        <f>L8+M8</f>
        <v>105850</v>
      </c>
      <c r="O8" s="14">
        <v>77828</v>
      </c>
      <c r="P8" s="19">
        <f>+O8*16%</f>
        <v>12452.48</v>
      </c>
      <c r="Q8" s="15">
        <f>+O8+P8</f>
        <v>90280.48</v>
      </c>
      <c r="R8" s="20">
        <f>AVERAGE(E8,H8,K8,N8,Q8)</f>
        <v>99824.495999999999</v>
      </c>
    </row>
    <row r="9" spans="1:18" ht="46.5" customHeight="1" thickBot="1">
      <c r="A9" s="21" t="s">
        <v>23</v>
      </c>
      <c r="B9" s="22">
        <v>1</v>
      </c>
      <c r="C9" s="19">
        <v>72000</v>
      </c>
      <c r="D9" s="14">
        <f>+C9*16%</f>
        <v>11520</v>
      </c>
      <c r="E9" s="15">
        <f>+C9+D9</f>
        <v>83520</v>
      </c>
      <c r="F9" s="19">
        <v>42500</v>
      </c>
      <c r="G9" s="23">
        <f>F9*16%</f>
        <v>6800</v>
      </c>
      <c r="H9" s="24">
        <f>G9+F9</f>
        <v>49300</v>
      </c>
      <c r="I9" s="17">
        <v>98500</v>
      </c>
      <c r="J9" s="17">
        <f>I9*16%</f>
        <v>15760</v>
      </c>
      <c r="K9" s="18">
        <f>I9+J9</f>
        <v>114260</v>
      </c>
      <c r="L9" s="17">
        <v>81250</v>
      </c>
      <c r="M9" s="17">
        <f>L9*16/100</f>
        <v>13000</v>
      </c>
      <c r="N9" s="18">
        <f>L9+M9</f>
        <v>94250</v>
      </c>
      <c r="O9" s="19">
        <v>66112</v>
      </c>
      <c r="P9" s="19">
        <f>+O9*16%</f>
        <v>10577.92</v>
      </c>
      <c r="Q9" s="15">
        <f>+O9+P9</f>
        <v>76689.919999999998</v>
      </c>
      <c r="R9" s="20">
        <f>AVERAGE(E9,H9,K9,N9,Q9)</f>
        <v>83603.983999999997</v>
      </c>
    </row>
    <row r="12" spans="1:18">
      <c r="A12" s="27" t="s">
        <v>7</v>
      </c>
    </row>
    <row r="13" spans="1:18">
      <c r="A13" s="27" t="s">
        <v>24</v>
      </c>
    </row>
    <row r="14" spans="1:18">
      <c r="A14" s="27" t="s">
        <v>25</v>
      </c>
    </row>
    <row r="15" spans="1:18" ht="15.75" thickBot="1"/>
    <row r="16" spans="1:18" ht="16.5" thickBot="1">
      <c r="A16" s="28" t="s">
        <v>8</v>
      </c>
      <c r="B16" s="29"/>
      <c r="C16" s="29"/>
      <c r="D16" s="29"/>
      <c r="E16" s="29"/>
      <c r="F16" s="30"/>
    </row>
    <row r="17" spans="1:6" ht="30">
      <c r="A17" s="49"/>
      <c r="B17" s="50" t="s">
        <v>10</v>
      </c>
      <c r="C17" s="51" t="s">
        <v>11</v>
      </c>
      <c r="D17" s="50" t="s">
        <v>13</v>
      </c>
      <c r="E17" s="50" t="s">
        <v>12</v>
      </c>
      <c r="F17" s="52" t="s">
        <v>14</v>
      </c>
    </row>
    <row r="18" spans="1:6" ht="15.75">
      <c r="A18" s="53" t="s">
        <v>21</v>
      </c>
      <c r="B18" s="25">
        <v>2</v>
      </c>
      <c r="C18" s="25">
        <v>7.5</v>
      </c>
      <c r="D18" s="25">
        <v>160</v>
      </c>
      <c r="E18" s="26">
        <f>+R8</f>
        <v>99824.495999999999</v>
      </c>
      <c r="F18" s="54">
        <f>+B18*C18*D18*E18</f>
        <v>239578790.40000001</v>
      </c>
    </row>
    <row r="19" spans="1:6" ht="16.5" thickBot="1">
      <c r="A19" s="55" t="s">
        <v>9</v>
      </c>
      <c r="B19" s="56">
        <v>1</v>
      </c>
      <c r="C19" s="56">
        <v>7.5</v>
      </c>
      <c r="D19" s="56">
        <v>160</v>
      </c>
      <c r="E19" s="57">
        <f>+R9</f>
        <v>83603.983999999997</v>
      </c>
      <c r="F19" s="58">
        <f>+B19*C19*D19*E19</f>
        <v>100324780.8</v>
      </c>
    </row>
    <row r="20" spans="1:6" ht="15.75" thickBot="1">
      <c r="E20" s="47" t="s">
        <v>15</v>
      </c>
      <c r="F20" s="48">
        <f>+F18+F19</f>
        <v>339903571.19999999</v>
      </c>
    </row>
  </sheetData>
  <mergeCells count="7">
    <mergeCell ref="O6:Q6"/>
    <mergeCell ref="A3:Q3"/>
    <mergeCell ref="A16:F16"/>
    <mergeCell ref="C6:E6"/>
    <mergeCell ref="F6:H6"/>
    <mergeCell ref="I6:K6"/>
    <mergeCell ref="L6:N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0" sqref="E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gherazo</dc:creator>
  <cp:lastModifiedBy>yortiz</cp:lastModifiedBy>
  <dcterms:created xsi:type="dcterms:W3CDTF">2014-03-06T20:47:12Z</dcterms:created>
  <dcterms:modified xsi:type="dcterms:W3CDTF">2014-03-20T19:38:34Z</dcterms:modified>
</cp:coreProperties>
</file>