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Hoja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N13" i="1"/>
  <c r="N14"/>
  <c r="N15"/>
  <c r="N16"/>
  <c r="N17"/>
  <c r="N12"/>
  <c r="H13" l="1"/>
  <c r="H14"/>
  <c r="H15"/>
  <c r="H16"/>
  <c r="H17"/>
  <c r="H12"/>
  <c r="J17"/>
  <c r="K17" s="1"/>
  <c r="L17" s="1"/>
  <c r="J16"/>
  <c r="K16" s="1"/>
  <c r="L16" s="1"/>
  <c r="J15"/>
  <c r="K15" s="1"/>
  <c r="L15" s="1"/>
  <c r="J14"/>
  <c r="K14" s="1"/>
  <c r="L14" s="1"/>
  <c r="J13"/>
  <c r="K13" s="1"/>
  <c r="L13" s="1"/>
  <c r="J12"/>
  <c r="K12" s="1"/>
  <c r="L12" s="1"/>
  <c r="K7"/>
  <c r="L7" s="1"/>
  <c r="E21" s="1"/>
  <c r="L18" l="1"/>
  <c r="E22" s="1"/>
  <c r="E23" s="1"/>
  <c r="O13"/>
  <c r="O14"/>
  <c r="O15"/>
  <c r="O16"/>
  <c r="O17"/>
  <c r="O12"/>
  <c r="N7"/>
  <c r="O7" s="1"/>
  <c r="F21" s="1"/>
  <c r="I13"/>
  <c r="I14"/>
  <c r="I15"/>
  <c r="I16"/>
  <c r="I17"/>
  <c r="I12"/>
  <c r="H7"/>
  <c r="I7" s="1"/>
  <c r="D21" s="1"/>
  <c r="E13"/>
  <c r="F13" s="1"/>
  <c r="E14"/>
  <c r="F14" s="1"/>
  <c r="E15"/>
  <c r="F15" s="1"/>
  <c r="E16"/>
  <c r="F16" s="1"/>
  <c r="E17"/>
  <c r="F17" s="1"/>
  <c r="E12"/>
  <c r="F12" s="1"/>
  <c r="E7"/>
  <c r="F7" s="1"/>
  <c r="B21" s="1"/>
  <c r="G21" s="1"/>
  <c r="O18" l="1"/>
  <c r="F22" s="1"/>
  <c r="F23" s="1"/>
  <c r="F18"/>
  <c r="B22" s="1"/>
  <c r="I18"/>
  <c r="D22" s="1"/>
  <c r="D23" s="1"/>
  <c r="B23" l="1"/>
  <c r="G22"/>
  <c r="G23" s="1"/>
</calcChain>
</file>

<file path=xl/sharedStrings.xml><?xml version="1.0" encoding="utf-8"?>
<sst xmlns="http://schemas.openxmlformats.org/spreadsheetml/2006/main" count="80" uniqueCount="40">
  <si>
    <t>A. SERVICIOS CON COSTOS FIJOS</t>
  </si>
  <si>
    <t>VALOR SIN IVA</t>
  </si>
  <si>
    <t>VALOR CON IVA</t>
  </si>
  <si>
    <t>VALOR TOTAL</t>
  </si>
  <si>
    <t>B. SERVICIOS CON COSTOS VARIABLES</t>
  </si>
  <si>
    <t>ALMUERZO DE TRABAJO</t>
  </si>
  <si>
    <t>CENA DE TRABAJO</t>
  </si>
  <si>
    <t>AGUA EN BOTELLA</t>
  </si>
  <si>
    <t>SERVICIOS CON COSTOS FIJOS</t>
  </si>
  <si>
    <t>ALTERNATIVAS DE LUGARES PARA DESARROLLAR EL EVENTO</t>
  </si>
  <si>
    <t>ALTERNATIVA No. 1</t>
  </si>
  <si>
    <t>ALTERNATIVA No. 2</t>
  </si>
  <si>
    <t>ALTERNATIVA No. 3</t>
  </si>
  <si>
    <t>VALOR TOTAL:</t>
  </si>
  <si>
    <t>CANTIDAD MÍNIMA DE ASISTENTES</t>
  </si>
  <si>
    <t>CANTIDAD PROBABLE DE ASISTENTES</t>
  </si>
  <si>
    <t>VALOR UNITARIO POR ASISTENTE ANTES DE IVA</t>
  </si>
  <si>
    <t>VALOR UNITARIO POR ASISTENTE CON IVA</t>
  </si>
  <si>
    <t>TOTAL SERVICIOS CON COSTOS FIJOS</t>
  </si>
  <si>
    <t>TOTAL SERVICIOS CON COSTOS VARIABLES</t>
  </si>
  <si>
    <t>CONSOLIDADO OFERTA ECONÓMICA</t>
  </si>
  <si>
    <r>
      <rPr>
        <b/>
        <sz val="11"/>
        <color theme="1"/>
        <rFont val="Calibri"/>
        <family val="2"/>
        <scheme val="minor"/>
      </rPr>
      <t>ESTACIÓN DE CAFÉ COMPLETA:</t>
    </r>
    <r>
      <rPr>
        <sz val="11"/>
        <color theme="1"/>
        <rFont val="Calibri"/>
        <family val="2"/>
        <scheme val="minor"/>
      </rPr>
      <t xml:space="preserve"> Capacidad para atender a 700 personas por día para un total de </t>
    </r>
    <r>
      <rPr>
        <sz val="11"/>
        <rFont val="Calibri"/>
        <family val="2"/>
        <scheme val="minor"/>
      </rPr>
      <t>1400</t>
    </r>
    <r>
      <rPr>
        <sz val="11"/>
        <color theme="1"/>
        <rFont val="Calibri"/>
        <family val="2"/>
        <scheme val="minor"/>
      </rPr>
      <t xml:space="preserve"> personas por los dos días de duración del evento.</t>
    </r>
  </si>
  <si>
    <r>
      <t xml:space="preserve">REFRIGERIOS: 
</t>
    </r>
    <r>
      <rPr>
        <sz val="11"/>
        <color theme="1"/>
        <rFont val="Calibri"/>
        <family val="2"/>
        <scheme val="minor"/>
      </rPr>
      <t>Refrigerios AM</t>
    </r>
  </si>
  <si>
    <r>
      <rPr>
        <b/>
        <sz val="11"/>
        <color theme="1"/>
        <rFont val="Calibri"/>
        <family val="2"/>
        <scheme val="minor"/>
      </rPr>
      <t xml:space="preserve">ESTACIÓN DE CAFÉ TIPO AUTOSERVICIO: </t>
    </r>
    <r>
      <rPr>
        <sz val="11"/>
        <color theme="1"/>
        <rFont val="Calibri"/>
        <family val="2"/>
        <scheme val="minor"/>
      </rPr>
      <t xml:space="preserve">Cinco (5) estaciones con capacidad para atender a 50 personas por día (AM/PM), para un total de 1.000 personas por los dos días de duración del evento. </t>
    </r>
  </si>
  <si>
    <t>VALOR TOTAL:
(CANTIDAD PROBABLE  DE ASISTENTES  X VALOR UNITARIO POR ASISTENTE CON IVA)</t>
  </si>
  <si>
    <t>Hotel Casa Dann Carlton</t>
  </si>
  <si>
    <t>Hotel Tequendama</t>
  </si>
  <si>
    <t>Hotel Sheraton</t>
  </si>
  <si>
    <t>Compensar Av. 68</t>
  </si>
  <si>
    <t>Centro de convenciones G12</t>
  </si>
  <si>
    <t>ÍTEM</t>
  </si>
  <si>
    <t>Centro de convenciones Gonzalo Jiménez de Quesada</t>
  </si>
  <si>
    <t>ANÁLISIS ESTUDIO DE MERCADO</t>
  </si>
  <si>
    <t>TOTAL</t>
  </si>
  <si>
    <t xml:space="preserve">Valor Presupuesto oficial </t>
  </si>
  <si>
    <t>PROPONENTE A</t>
  </si>
  <si>
    <t>PROPONENTE B</t>
  </si>
  <si>
    <t>PROPONENTE C</t>
  </si>
  <si>
    <t>PROPONENTE D</t>
  </si>
  <si>
    <t>PROMEDIO ELIMINANDO LA OFERTA MÁS LATA</t>
  </si>
</sst>
</file>

<file path=xl/styles.xml><?xml version="1.0" encoding="utf-8"?>
<styleSheet xmlns="http://schemas.openxmlformats.org/spreadsheetml/2006/main">
  <numFmts count="4">
    <numFmt numFmtId="6" formatCode="&quot;$&quot;\ #,##0_);[Red]\(&quot;$&quot;\ #,##0\)"/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  <numFmt numFmtId="165" formatCode="_-&quot;$&quot;* #,##0_-;\-&quot;$&quot;* #,##0_-;_-&quot;$&quot;* &quot;-&quot;??_-;_-@_-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4" fontId="9" fillId="0" borderId="0" applyFont="0" applyFill="0" applyBorder="0" applyAlignment="0" applyProtection="0"/>
  </cellStyleXfs>
  <cellXfs count="119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5" fillId="2" borderId="0" xfId="0" applyFont="1" applyFill="1" applyAlignment="1">
      <alignment horizontal="left" wrapText="1"/>
    </xf>
    <xf numFmtId="0" fontId="0" fillId="2" borderId="14" xfId="0" applyFill="1" applyBorder="1" applyAlignment="1">
      <alignment wrapText="1"/>
    </xf>
    <xf numFmtId="0" fontId="1" fillId="2" borderId="15" xfId="0" applyFont="1" applyFill="1" applyBorder="1" applyAlignment="1">
      <alignment wrapText="1"/>
    </xf>
    <xf numFmtId="0" fontId="0" fillId="2" borderId="15" xfId="0" applyFill="1" applyBorder="1"/>
    <xf numFmtId="0" fontId="0" fillId="2" borderId="16" xfId="0" applyFill="1" applyBorder="1"/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10" fillId="5" borderId="9" xfId="0" applyFont="1" applyFill="1" applyBorder="1" applyAlignment="1">
      <alignment horizontal="center" wrapText="1"/>
    </xf>
    <xf numFmtId="0" fontId="10" fillId="5" borderId="10" xfId="0" applyFont="1" applyFill="1" applyBorder="1" applyAlignment="1">
      <alignment horizontal="center" wrapText="1"/>
    </xf>
    <xf numFmtId="0" fontId="10" fillId="6" borderId="9" xfId="0" applyFont="1" applyFill="1" applyBorder="1" applyAlignment="1">
      <alignment horizontal="center" wrapText="1"/>
    </xf>
    <xf numFmtId="0" fontId="10" fillId="6" borderId="10" xfId="0" applyFont="1" applyFill="1" applyBorder="1" applyAlignment="1">
      <alignment horizontal="center" wrapText="1"/>
    </xf>
    <xf numFmtId="0" fontId="10" fillId="6" borderId="7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2" fillId="2" borderId="0" xfId="0" applyFont="1" applyFill="1"/>
    <xf numFmtId="0" fontId="14" fillId="5" borderId="17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5" fillId="2" borderId="0" xfId="0" applyFont="1" applyFill="1"/>
    <xf numFmtId="0" fontId="10" fillId="9" borderId="9" xfId="0" applyFont="1" applyFill="1" applyBorder="1" applyAlignment="1">
      <alignment horizontal="center" wrapText="1"/>
    </xf>
    <xf numFmtId="0" fontId="10" fillId="9" borderId="10" xfId="0" applyFont="1" applyFill="1" applyBorder="1" applyAlignment="1">
      <alignment horizontal="center" wrapText="1"/>
    </xf>
    <xf numFmtId="0" fontId="14" fillId="9" borderId="17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wrapText="1"/>
    </xf>
    <xf numFmtId="164" fontId="0" fillId="2" borderId="23" xfId="3" applyNumberFormat="1" applyFont="1" applyFill="1" applyBorder="1" applyAlignment="1"/>
    <xf numFmtId="164" fontId="0" fillId="2" borderId="8" xfId="3" applyNumberFormat="1" applyFont="1" applyFill="1" applyBorder="1" applyAlignment="1">
      <alignment horizontal="center"/>
    </xf>
    <xf numFmtId="164" fontId="0" fillId="2" borderId="1" xfId="3" applyNumberFormat="1" applyFont="1" applyFill="1" applyBorder="1"/>
    <xf numFmtId="44" fontId="0" fillId="2" borderId="13" xfId="3" applyFont="1" applyFill="1" applyBorder="1"/>
    <xf numFmtId="164" fontId="0" fillId="2" borderId="13" xfId="3" applyNumberFormat="1" applyFont="1" applyFill="1" applyBorder="1"/>
    <xf numFmtId="164" fontId="0" fillId="2" borderId="11" xfId="3" applyNumberFormat="1" applyFont="1" applyFill="1" applyBorder="1"/>
    <xf numFmtId="164" fontId="0" fillId="2" borderId="12" xfId="3" applyNumberFormat="1" applyFont="1" applyFill="1" applyBorder="1"/>
    <xf numFmtId="0" fontId="6" fillId="2" borderId="18" xfId="0" applyFont="1" applyFill="1" applyBorder="1" applyAlignment="1"/>
    <xf numFmtId="164" fontId="16" fillId="7" borderId="17" xfId="0" applyNumberFormat="1" applyFont="1" applyFill="1" applyBorder="1" applyAlignment="1">
      <alignment horizontal="left" wrapText="1"/>
    </xf>
    <xf numFmtId="0" fontId="11" fillId="2" borderId="17" xfId="0" applyFont="1" applyFill="1" applyBorder="1" applyAlignment="1">
      <alignment horizontal="center" wrapText="1"/>
    </xf>
    <xf numFmtId="0" fontId="4" fillId="5" borderId="13" xfId="0" applyFont="1" applyFill="1" applyBorder="1" applyAlignment="1"/>
    <xf numFmtId="0" fontId="4" fillId="6" borderId="11" xfId="0" applyFont="1" applyFill="1" applyBorder="1" applyAlignment="1"/>
    <xf numFmtId="0" fontId="4" fillId="9" borderId="11" xfId="0" applyFont="1" applyFill="1" applyBorder="1" applyAlignment="1"/>
    <xf numFmtId="0" fontId="4" fillId="3" borderId="12" xfId="0" applyFont="1" applyFill="1" applyBorder="1" applyAlignment="1"/>
    <xf numFmtId="164" fontId="0" fillId="2" borderId="1" xfId="0" applyNumberFormat="1" applyFill="1" applyBorder="1"/>
    <xf numFmtId="165" fontId="0" fillId="2" borderId="13" xfId="3" applyNumberFormat="1" applyFont="1" applyFill="1" applyBorder="1"/>
    <xf numFmtId="165" fontId="0" fillId="2" borderId="11" xfId="3" applyNumberFormat="1" applyFont="1" applyFill="1" applyBorder="1"/>
    <xf numFmtId="165" fontId="0" fillId="2" borderId="12" xfId="3" applyNumberFormat="1" applyFont="1" applyFill="1" applyBorder="1"/>
    <xf numFmtId="164" fontId="0" fillId="2" borderId="2" xfId="3" applyNumberFormat="1" applyFont="1" applyFill="1" applyBorder="1" applyAlignment="1">
      <alignment horizontal="center"/>
    </xf>
    <xf numFmtId="0" fontId="0" fillId="4" borderId="11" xfId="0" applyFill="1" applyBorder="1"/>
    <xf numFmtId="0" fontId="6" fillId="4" borderId="12" xfId="0" applyFont="1" applyFill="1" applyBorder="1" applyAlignment="1">
      <alignment horizontal="center"/>
    </xf>
    <xf numFmtId="44" fontId="0" fillId="2" borderId="11" xfId="0" applyNumberFormat="1" applyFont="1" applyFill="1" applyBorder="1" applyAlignment="1">
      <alignment horizontal="center"/>
    </xf>
    <xf numFmtId="164" fontId="0" fillId="2" borderId="11" xfId="0" applyNumberFormat="1" applyFont="1" applyFill="1" applyBorder="1" applyAlignment="1">
      <alignment horizontal="center"/>
    </xf>
    <xf numFmtId="164" fontId="0" fillId="2" borderId="12" xfId="0" applyNumberFormat="1" applyFont="1" applyFill="1" applyBorder="1" applyAlignment="1">
      <alignment horizontal="center"/>
    </xf>
    <xf numFmtId="164" fontId="17" fillId="2" borderId="11" xfId="0" applyNumberFormat="1" applyFont="1" applyFill="1" applyBorder="1" applyAlignment="1">
      <alignment horizontal="left" wrapText="1"/>
    </xf>
    <xf numFmtId="164" fontId="17" fillId="2" borderId="12" xfId="0" applyNumberFormat="1" applyFont="1" applyFill="1" applyBorder="1" applyAlignment="1">
      <alignment horizontal="left" wrapText="1"/>
    </xf>
    <xf numFmtId="0" fontId="4" fillId="3" borderId="17" xfId="0" applyFont="1" applyFill="1" applyBorder="1" applyAlignment="1">
      <alignment horizontal="center" wrapText="1"/>
    </xf>
    <xf numFmtId="0" fontId="4" fillId="9" borderId="17" xfId="0" applyFont="1" applyFill="1" applyBorder="1" applyAlignment="1">
      <alignment horizontal="center" wrapText="1"/>
    </xf>
    <xf numFmtId="0" fontId="4" fillId="6" borderId="17" xfId="0" applyFont="1" applyFill="1" applyBorder="1" applyAlignment="1">
      <alignment horizontal="center" wrapText="1"/>
    </xf>
    <xf numFmtId="6" fontId="0" fillId="2" borderId="0" xfId="0" applyNumberFormat="1" applyFill="1"/>
    <xf numFmtId="0" fontId="3" fillId="10" borderId="17" xfId="0" applyFont="1" applyFill="1" applyBorder="1"/>
    <xf numFmtId="0" fontId="3" fillId="2" borderId="0" xfId="0" applyFont="1" applyFill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/>
    </xf>
    <xf numFmtId="0" fontId="11" fillId="8" borderId="30" xfId="0" applyFont="1" applyFill="1" applyBorder="1" applyAlignment="1">
      <alignment horizontal="center"/>
    </xf>
    <xf numFmtId="0" fontId="11" fillId="8" borderId="26" xfId="0" applyFont="1" applyFill="1" applyBorder="1" applyAlignment="1">
      <alignment horizontal="center"/>
    </xf>
    <xf numFmtId="0" fontId="1" fillId="8" borderId="27" xfId="0" applyFont="1" applyFill="1" applyBorder="1" applyAlignment="1">
      <alignment horizontal="center"/>
    </xf>
    <xf numFmtId="0" fontId="1" fillId="8" borderId="28" xfId="0" applyFont="1" applyFill="1" applyBorder="1" applyAlignment="1">
      <alignment horizontal="center"/>
    </xf>
    <xf numFmtId="0" fontId="1" fillId="8" borderId="29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5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1" fillId="8" borderId="25" xfId="0" applyFont="1" applyFill="1" applyBorder="1" applyAlignment="1">
      <alignment horizontal="center"/>
    </xf>
    <xf numFmtId="0" fontId="1" fillId="8" borderId="2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1" fillId="8" borderId="30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center" wrapText="1"/>
    </xf>
    <xf numFmtId="0" fontId="4" fillId="5" borderId="26" xfId="0" applyFont="1" applyFill="1" applyBorder="1" applyAlignment="1">
      <alignment horizontal="center" wrapText="1"/>
    </xf>
    <xf numFmtId="6" fontId="3" fillId="10" borderId="3" xfId="0" applyNumberFormat="1" applyFont="1" applyFill="1" applyBorder="1" applyAlignment="1">
      <alignment horizontal="center"/>
    </xf>
    <xf numFmtId="6" fontId="3" fillId="10" borderId="5" xfId="0" applyNumberFormat="1" applyFont="1" applyFill="1" applyBorder="1" applyAlignment="1">
      <alignment horizontal="center"/>
    </xf>
    <xf numFmtId="164" fontId="0" fillId="2" borderId="31" xfId="0" applyNumberFormat="1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4" fillId="3" borderId="25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  <xf numFmtId="164" fontId="6" fillId="10" borderId="2" xfId="0" applyNumberFormat="1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2" borderId="0" xfId="0" applyNumberFormat="1" applyFill="1"/>
  </cellXfs>
  <cellStyles count="4">
    <cellStyle name="%" xfId="1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CD620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0</xdr:col>
      <xdr:colOff>1476375</xdr:colOff>
      <xdr:row>3</xdr:row>
      <xdr:rowOff>19721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76200"/>
          <a:ext cx="1419225" cy="657896"/>
        </a:xfrm>
        <a:prstGeom prst="rect">
          <a:avLst/>
        </a:prstGeom>
        <a:noFill/>
      </xdr:spPr>
    </xdr:pic>
    <xdr:clientData/>
  </xdr:twoCellAnchor>
  <xdr:twoCellAnchor>
    <xdr:from>
      <xdr:col>0</xdr:col>
      <xdr:colOff>57150</xdr:colOff>
      <xdr:row>33</xdr:row>
      <xdr:rowOff>38100</xdr:rowOff>
    </xdr:from>
    <xdr:to>
      <xdr:col>7</xdr:col>
      <xdr:colOff>704850</xdr:colOff>
      <xdr:row>53</xdr:row>
      <xdr:rowOff>142875</xdr:rowOff>
    </xdr:to>
    <xdr:sp macro="" textlink="">
      <xdr:nvSpPr>
        <xdr:cNvPr id="3" name="2 CuadroTexto"/>
        <xdr:cNvSpPr txBox="1"/>
      </xdr:nvSpPr>
      <xdr:spPr>
        <a:xfrm>
          <a:off x="57150" y="9734550"/>
          <a:ext cx="8782050" cy="3914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CO" sz="1100" b="1"/>
            <a:t>DEFINICIÓN PRESUPUESTO OFICIAL :</a:t>
          </a:r>
        </a:p>
        <a:p>
          <a:endParaRPr lang="es-CO" sz="1100" b="1"/>
        </a:p>
        <a:p>
          <a:pPr lvl="0"/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1. Se</a:t>
          </a:r>
          <a:r>
            <a:rPr lang="es-C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realizó la corrección aritmética de las cotizaciones  a partir del valor unitario. El proponente D cotizó los servicios con costos variables con un impuesto al consumo del 8%, por lo tanto se realizó el ajuste con IVA del 16%, esto a razón, de que todo hace parte integral de servicios logísticos, según se determinó en consulta con el asesor tributario del ICFES.</a:t>
          </a:r>
        </a:p>
        <a:p>
          <a:pPr lvl="0"/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2. Para determinar el valor del presupuesto oficial del  proceso de selección se eliminó la oferta con el valor más alto, y se determino a partir del promedio entre las ofertas restantes.</a:t>
          </a:r>
        </a:p>
        <a:p>
          <a:pPr lvl="0"/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2. El valor del promedio de las tres ofertas arrojó un valor de: $331.552.083</a:t>
          </a:r>
        </a:p>
        <a:p>
          <a:pPr lvl="0"/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3. Para el proceso de selección y una vez analizado el estudio de mercado se realizaron los siguientes cambios:</a:t>
          </a:r>
        </a:p>
        <a:p>
          <a:pPr lvl="1"/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*Se eliminó el envió de  100 afiches a nivel nacional</a:t>
          </a:r>
        </a:p>
        <a:p>
          <a:pPr lvl="1"/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*Se eliminó el servicio de grabación de videoconferencia </a:t>
          </a:r>
        </a:p>
        <a:p>
          <a:pPr lvl="1"/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*Se traslado de los servicios con costos fijos a los servicios con costos variables los siguientes ítems: Maestro de ceremonia, traductor *simultaneo, transporte terrestre, estructuras de soporte, equipos de traducción simultánea, computadores, video Beam, alojamiento en hotel  y uno de los salones para talleres.</a:t>
          </a:r>
        </a:p>
        <a:p>
          <a:pPr lvl="1"/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4. Los cambios realizados permiten disminuir el valor del presupuesto </a:t>
          </a:r>
        </a:p>
        <a:p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5. A razón de lo expuesto anteriormente el presupuesto oficial para la contratación del seminario internacional corresponde a </a:t>
          </a:r>
          <a:r>
            <a:rPr lang="es-CO" sz="1400" b="1">
              <a:solidFill>
                <a:schemeClr val="dk1"/>
              </a:solidFill>
              <a:latin typeface="+mn-lt"/>
              <a:ea typeface="+mn-ea"/>
              <a:cs typeface="+mn-cs"/>
            </a:rPr>
            <a:t>$330.000.000</a:t>
          </a:r>
          <a:endParaRPr lang="es-CO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ortiz/AppData/Local/Microsoft/Windows/Temporary%20Internet%20Files/Content.Outlook/XPFSEX1C/Modelo%20de%20Negocios-copiaajustada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rvicios y Elementos"/>
      <sheetName val="Parametros"/>
      <sheetName val="Control de Gastos"/>
      <sheetName val="Doc Equivalente"/>
      <sheetName val="Hoja1"/>
    </sheetNames>
    <sheetDataSet>
      <sheetData sheetId="0" refreshError="1">
        <row r="53">
          <cell r="Q53">
            <v>8948.853858332759</v>
          </cell>
        </row>
        <row r="54">
          <cell r="Q54">
            <v>7916.2937977559022</v>
          </cell>
        </row>
        <row r="55">
          <cell r="Q55">
            <v>29324.705720382735</v>
          </cell>
        </row>
        <row r="57">
          <cell r="Q57">
            <v>61953.603634611412</v>
          </cell>
        </row>
        <row r="59">
          <cell r="Q59">
            <v>123907.20726922282</v>
          </cell>
        </row>
        <row r="60">
          <cell r="Q60">
            <v>16520.960969229709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7"/>
  <sheetViews>
    <sheetView tabSelected="1" workbookViewId="0">
      <selection activeCell="J38" sqref="J38:J39"/>
    </sheetView>
  </sheetViews>
  <sheetFormatPr baseColWidth="10" defaultRowHeight="15"/>
  <cols>
    <col min="1" max="1" width="38.85546875" style="1" customWidth="1"/>
    <col min="2" max="2" width="9.5703125" style="3" customWidth="1"/>
    <col min="3" max="3" width="9.140625" style="3" customWidth="1"/>
    <col min="4" max="4" width="16.5703125" style="1" customWidth="1"/>
    <col min="5" max="5" width="15.7109375" style="1" customWidth="1"/>
    <col min="6" max="6" width="18.140625" style="1" customWidth="1"/>
    <col min="7" max="7" width="14" style="1" customWidth="1"/>
    <col min="8" max="8" width="13.7109375" style="1" customWidth="1"/>
    <col min="9" max="9" width="14.7109375" style="1" customWidth="1"/>
    <col min="10" max="10" width="14" style="1" customWidth="1"/>
    <col min="11" max="11" width="12.85546875" style="1" customWidth="1"/>
    <col min="12" max="12" width="15.5703125" style="1" customWidth="1"/>
    <col min="13" max="13" width="14" style="1" bestFit="1" customWidth="1"/>
    <col min="14" max="14" width="13.5703125" style="1" customWidth="1"/>
    <col min="15" max="15" width="14" style="1" customWidth="1"/>
    <col min="16" max="16384" width="11.42578125" style="1"/>
  </cols>
  <sheetData>
    <row r="1" spans="1:15" ht="18.75">
      <c r="B1" s="1"/>
      <c r="C1" s="1"/>
      <c r="G1" s="14"/>
      <c r="H1" s="14"/>
    </row>
    <row r="2" spans="1:15" ht="18.75">
      <c r="A2" s="65" t="s">
        <v>32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18.75">
      <c r="A3" s="13"/>
      <c r="B3" s="13"/>
      <c r="C3" s="13"/>
      <c r="D3" s="13"/>
      <c r="E3" s="13"/>
      <c r="F3" s="13"/>
      <c r="G3" s="14"/>
      <c r="H3" s="14"/>
    </row>
    <row r="4" spans="1:15" ht="15.75" thickBot="1"/>
    <row r="5" spans="1:15" s="22" customFormat="1" ht="16.5" thickBot="1">
      <c r="A5" s="81" t="s">
        <v>0</v>
      </c>
      <c r="B5" s="82"/>
      <c r="C5" s="83"/>
      <c r="D5" s="66" t="s">
        <v>35</v>
      </c>
      <c r="E5" s="67"/>
      <c r="F5" s="68"/>
      <c r="G5" s="75" t="s">
        <v>36</v>
      </c>
      <c r="H5" s="76"/>
      <c r="I5" s="77"/>
      <c r="J5" s="69" t="s">
        <v>37</v>
      </c>
      <c r="K5" s="70"/>
      <c r="L5" s="71"/>
      <c r="M5" s="72" t="s">
        <v>38</v>
      </c>
      <c r="N5" s="73"/>
      <c r="O5" s="74"/>
    </row>
    <row r="6" spans="1:15" ht="15" customHeight="1">
      <c r="A6" s="84" t="s">
        <v>30</v>
      </c>
      <c r="B6" s="85"/>
      <c r="C6" s="86"/>
      <c r="D6" s="33" t="s">
        <v>1</v>
      </c>
      <c r="E6" s="15" t="s">
        <v>2</v>
      </c>
      <c r="F6" s="16" t="s">
        <v>3</v>
      </c>
      <c r="G6" s="19" t="s">
        <v>1</v>
      </c>
      <c r="H6" s="17" t="s">
        <v>2</v>
      </c>
      <c r="I6" s="18" t="s">
        <v>3</v>
      </c>
      <c r="J6" s="27" t="s">
        <v>1</v>
      </c>
      <c r="K6" s="27" t="s">
        <v>2</v>
      </c>
      <c r="L6" s="28" t="s">
        <v>3</v>
      </c>
      <c r="M6" s="30" t="s">
        <v>1</v>
      </c>
      <c r="N6" s="20" t="s">
        <v>2</v>
      </c>
      <c r="O6" s="21" t="s">
        <v>3</v>
      </c>
    </row>
    <row r="7" spans="1:15" ht="20.25" customHeight="1" thickBot="1">
      <c r="A7" s="87" t="s">
        <v>8</v>
      </c>
      <c r="B7" s="88"/>
      <c r="C7" s="89"/>
      <c r="D7" s="34">
        <v>148580000</v>
      </c>
      <c r="E7" s="35">
        <f>+D7*16%</f>
        <v>23772800</v>
      </c>
      <c r="F7" s="36">
        <f>+E7+D7</f>
        <v>172352800</v>
      </c>
      <c r="G7" s="52">
        <v>254814800</v>
      </c>
      <c r="H7" s="35">
        <f>+G7*16%</f>
        <v>40770368</v>
      </c>
      <c r="I7" s="48">
        <f>+H7+G7</f>
        <v>295585168</v>
      </c>
      <c r="J7" s="35">
        <v>338060989.88091099</v>
      </c>
      <c r="K7" s="35">
        <f>+J7*16%</f>
        <v>54089758.380945757</v>
      </c>
      <c r="L7" s="36">
        <f>+K7+J7</f>
        <v>392150748.26185673</v>
      </c>
      <c r="M7" s="35">
        <v>301753483</v>
      </c>
      <c r="N7" s="35">
        <f>+M7*16%</f>
        <v>48280557.280000001</v>
      </c>
      <c r="O7" s="48">
        <f>+N7+M7</f>
        <v>350034040.27999997</v>
      </c>
    </row>
    <row r="8" spans="1:15" ht="20.25" customHeight="1">
      <c r="A8" s="2"/>
      <c r="B8" s="4"/>
      <c r="C8" s="4"/>
      <c r="D8" s="4"/>
      <c r="E8" s="2"/>
      <c r="F8" s="4"/>
      <c r="G8" s="4"/>
      <c r="H8" s="2"/>
      <c r="I8" s="4"/>
      <c r="J8" s="4"/>
      <c r="K8" s="2"/>
      <c r="L8" s="4"/>
      <c r="M8" s="4"/>
      <c r="N8" s="4"/>
      <c r="O8" s="2"/>
    </row>
    <row r="9" spans="1:15" ht="15.75" thickBot="1">
      <c r="A9" s="2"/>
      <c r="B9" s="4"/>
      <c r="C9" s="4"/>
      <c r="D9" s="4"/>
      <c r="E9" s="2"/>
    </row>
    <row r="10" spans="1:15" ht="19.5" thickBot="1">
      <c r="A10" s="78" t="s">
        <v>4</v>
      </c>
      <c r="B10" s="79"/>
      <c r="C10" s="80"/>
      <c r="D10" s="66" t="s">
        <v>35</v>
      </c>
      <c r="E10" s="67"/>
      <c r="F10" s="68"/>
      <c r="G10" s="75" t="s">
        <v>36</v>
      </c>
      <c r="H10" s="76"/>
      <c r="I10" s="77"/>
      <c r="J10" s="69" t="s">
        <v>37</v>
      </c>
      <c r="K10" s="70"/>
      <c r="L10" s="71"/>
      <c r="M10" s="72" t="s">
        <v>38</v>
      </c>
      <c r="N10" s="73"/>
      <c r="O10" s="74"/>
    </row>
    <row r="11" spans="1:15" s="26" customFormat="1" ht="55.5" customHeight="1" thickBot="1">
      <c r="A11" s="31" t="s">
        <v>30</v>
      </c>
      <c r="B11" s="32" t="s">
        <v>14</v>
      </c>
      <c r="C11" s="32" t="s">
        <v>15</v>
      </c>
      <c r="D11" s="23" t="s">
        <v>16</v>
      </c>
      <c r="E11" s="23" t="s">
        <v>17</v>
      </c>
      <c r="F11" s="23" t="s">
        <v>24</v>
      </c>
      <c r="G11" s="24" t="s">
        <v>16</v>
      </c>
      <c r="H11" s="24" t="s">
        <v>17</v>
      </c>
      <c r="I11" s="24" t="s">
        <v>24</v>
      </c>
      <c r="J11" s="29" t="s">
        <v>16</v>
      </c>
      <c r="K11" s="29" t="s">
        <v>17</v>
      </c>
      <c r="L11" s="29" t="s">
        <v>24</v>
      </c>
      <c r="M11" s="25" t="s">
        <v>16</v>
      </c>
      <c r="N11" s="25" t="s">
        <v>17</v>
      </c>
      <c r="O11" s="25" t="s">
        <v>24</v>
      </c>
    </row>
    <row r="12" spans="1:15" ht="60">
      <c r="A12" s="6" t="s">
        <v>21</v>
      </c>
      <c r="B12" s="10">
        <v>800</v>
      </c>
      <c r="C12" s="10">
        <v>1400</v>
      </c>
      <c r="D12" s="38">
        <v>4900</v>
      </c>
      <c r="E12" s="38">
        <f>+D12*1.16</f>
        <v>5684</v>
      </c>
      <c r="F12" s="38">
        <f>+E12*C12</f>
        <v>7957600</v>
      </c>
      <c r="G12" s="38">
        <v>7700</v>
      </c>
      <c r="H12" s="38">
        <f>+G12*1.16</f>
        <v>8932</v>
      </c>
      <c r="I12" s="38">
        <f>+H12*C12</f>
        <v>12504800</v>
      </c>
      <c r="J12" s="49">
        <f>'[1]Servicios y Elementos'!$Q$53</f>
        <v>8948.853858332759</v>
      </c>
      <c r="K12" s="38">
        <f>+J12*1.16</f>
        <v>10380.670475666</v>
      </c>
      <c r="L12" s="37">
        <f>+K12*C12</f>
        <v>14532938.6659324</v>
      </c>
      <c r="M12" s="38">
        <v>8000</v>
      </c>
      <c r="N12" s="38">
        <f>+M12*1.16</f>
        <v>9280</v>
      </c>
      <c r="O12" s="38">
        <f>+N12*C12</f>
        <v>12992000</v>
      </c>
    </row>
    <row r="13" spans="1:15" ht="75">
      <c r="A13" s="6" t="s">
        <v>23</v>
      </c>
      <c r="B13" s="11">
        <v>600</v>
      </c>
      <c r="C13" s="11">
        <v>1000</v>
      </c>
      <c r="D13" s="39">
        <v>4300</v>
      </c>
      <c r="E13" s="38">
        <f t="shared" ref="E13:E17" si="0">+D13*1.16</f>
        <v>4988</v>
      </c>
      <c r="F13" s="38">
        <f t="shared" ref="F13:F17" si="1">+E13*C13</f>
        <v>4988000</v>
      </c>
      <c r="G13" s="39">
        <v>7700</v>
      </c>
      <c r="H13" s="38">
        <f t="shared" ref="H13:H17" si="2">+G13*1.16</f>
        <v>8932</v>
      </c>
      <c r="I13" s="38">
        <f t="shared" ref="I13:I17" si="3">+H13*C13</f>
        <v>8932000</v>
      </c>
      <c r="J13" s="50">
        <f>'[1]Servicios y Elementos'!$Q$54</f>
        <v>7916.2937977559022</v>
      </c>
      <c r="K13" s="38">
        <f t="shared" ref="K13:K16" si="4">+J13*1.16</f>
        <v>9182.9008053968464</v>
      </c>
      <c r="L13" s="37">
        <f t="shared" ref="L13:L17" si="5">+K13*C13</f>
        <v>9182900.8053968456</v>
      </c>
      <c r="M13" s="39">
        <v>8000</v>
      </c>
      <c r="N13" s="38">
        <f t="shared" ref="N13:N17" si="6">+M13*1.16</f>
        <v>9280</v>
      </c>
      <c r="O13" s="38">
        <f t="shared" ref="O13:O17" si="7">+N13*C13</f>
        <v>9280000</v>
      </c>
    </row>
    <row r="14" spans="1:15" ht="30">
      <c r="A14" s="7" t="s">
        <v>22</v>
      </c>
      <c r="B14" s="11">
        <v>800</v>
      </c>
      <c r="C14" s="11">
        <v>1400</v>
      </c>
      <c r="D14" s="39">
        <v>17500</v>
      </c>
      <c r="E14" s="38">
        <f t="shared" si="0"/>
        <v>20300</v>
      </c>
      <c r="F14" s="38">
        <f t="shared" si="1"/>
        <v>28420000</v>
      </c>
      <c r="G14" s="39">
        <v>14000</v>
      </c>
      <c r="H14" s="38">
        <f t="shared" si="2"/>
        <v>16239.999999999998</v>
      </c>
      <c r="I14" s="38">
        <f t="shared" si="3"/>
        <v>22735999.999999996</v>
      </c>
      <c r="J14" s="50">
        <f>'[1]Servicios y Elementos'!$Q$55</f>
        <v>29324.705720382735</v>
      </c>
      <c r="K14" s="38">
        <f t="shared" si="4"/>
        <v>34016.658635643973</v>
      </c>
      <c r="L14" s="37">
        <f t="shared" si="5"/>
        <v>47623322.089901559</v>
      </c>
      <c r="M14" s="39">
        <v>32000</v>
      </c>
      <c r="N14" s="38">
        <f t="shared" si="6"/>
        <v>37120</v>
      </c>
      <c r="O14" s="38">
        <f t="shared" si="7"/>
        <v>51968000</v>
      </c>
    </row>
    <row r="15" spans="1:15">
      <c r="A15" s="8" t="s">
        <v>5</v>
      </c>
      <c r="B15" s="11">
        <v>40</v>
      </c>
      <c r="C15" s="11">
        <v>50</v>
      </c>
      <c r="D15" s="39">
        <v>40800</v>
      </c>
      <c r="E15" s="38">
        <f t="shared" si="0"/>
        <v>47328</v>
      </c>
      <c r="F15" s="38">
        <f t="shared" si="1"/>
        <v>2366400</v>
      </c>
      <c r="G15" s="39">
        <v>45000</v>
      </c>
      <c r="H15" s="38">
        <f t="shared" si="2"/>
        <v>52200</v>
      </c>
      <c r="I15" s="38">
        <f t="shared" si="3"/>
        <v>2610000</v>
      </c>
      <c r="J15" s="50">
        <f>'[1]Servicios y Elementos'!$Q$57</f>
        <v>61953.603634611412</v>
      </c>
      <c r="K15" s="38">
        <f t="shared" si="4"/>
        <v>71866.180216149238</v>
      </c>
      <c r="L15" s="37">
        <f t="shared" si="5"/>
        <v>3593309.010807462</v>
      </c>
      <c r="M15" s="39">
        <v>65000</v>
      </c>
      <c r="N15" s="38">
        <f t="shared" si="6"/>
        <v>75400</v>
      </c>
      <c r="O15" s="38">
        <f t="shared" si="7"/>
        <v>3770000</v>
      </c>
    </row>
    <row r="16" spans="1:15">
      <c r="A16" s="8" t="s">
        <v>6</v>
      </c>
      <c r="B16" s="11">
        <v>30</v>
      </c>
      <c r="C16" s="11">
        <v>40</v>
      </c>
      <c r="D16" s="39">
        <v>40800</v>
      </c>
      <c r="E16" s="38">
        <f t="shared" si="0"/>
        <v>47328</v>
      </c>
      <c r="F16" s="38">
        <f t="shared" si="1"/>
        <v>1893120</v>
      </c>
      <c r="G16" s="39">
        <v>65000</v>
      </c>
      <c r="H16" s="38">
        <f t="shared" si="2"/>
        <v>75400</v>
      </c>
      <c r="I16" s="38">
        <f t="shared" si="3"/>
        <v>3016000</v>
      </c>
      <c r="J16" s="50">
        <f>'[1]Servicios y Elementos'!$Q$59</f>
        <v>123907.20726922282</v>
      </c>
      <c r="K16" s="38">
        <f t="shared" si="4"/>
        <v>143732.36043229848</v>
      </c>
      <c r="L16" s="37">
        <f t="shared" si="5"/>
        <v>5749294.4172919393</v>
      </c>
      <c r="M16" s="39">
        <v>65000</v>
      </c>
      <c r="N16" s="38">
        <f t="shared" si="6"/>
        <v>75400</v>
      </c>
      <c r="O16" s="38">
        <f t="shared" si="7"/>
        <v>3016000</v>
      </c>
    </row>
    <row r="17" spans="1:15" ht="15.75" customHeight="1" thickBot="1">
      <c r="A17" s="9" t="s">
        <v>7</v>
      </c>
      <c r="B17" s="12">
        <v>20</v>
      </c>
      <c r="C17" s="12">
        <v>20</v>
      </c>
      <c r="D17" s="40">
        <v>4600</v>
      </c>
      <c r="E17" s="38">
        <f t="shared" si="0"/>
        <v>5336</v>
      </c>
      <c r="F17" s="38">
        <f t="shared" si="1"/>
        <v>106720</v>
      </c>
      <c r="G17" s="40">
        <v>3000</v>
      </c>
      <c r="H17" s="38">
        <f t="shared" si="2"/>
        <v>3479.9999999999995</v>
      </c>
      <c r="I17" s="38">
        <f t="shared" si="3"/>
        <v>69599.999999999985</v>
      </c>
      <c r="J17" s="51">
        <f>'[1]Servicios y Elementos'!$Q$60</f>
        <v>16520.960969229709</v>
      </c>
      <c r="K17" s="38">
        <f>+J17*1.16</f>
        <v>19164.31472430646</v>
      </c>
      <c r="L17" s="37">
        <f t="shared" si="5"/>
        <v>383286.29448612919</v>
      </c>
      <c r="M17" s="40">
        <v>2500</v>
      </c>
      <c r="N17" s="38">
        <f t="shared" si="6"/>
        <v>2900</v>
      </c>
      <c r="O17" s="38">
        <f t="shared" si="7"/>
        <v>58000</v>
      </c>
    </row>
    <row r="18" spans="1:15" ht="16.5" thickBot="1">
      <c r="B18" s="41"/>
      <c r="C18" s="41"/>
      <c r="D18" s="90" t="s">
        <v>13</v>
      </c>
      <c r="E18" s="91"/>
      <c r="F18" s="42">
        <f>SUM(F12:F17)</f>
        <v>45731840</v>
      </c>
      <c r="G18" s="90" t="s">
        <v>13</v>
      </c>
      <c r="H18" s="91"/>
      <c r="I18" s="42">
        <f>SUM(I12:I17)</f>
        <v>49868400</v>
      </c>
      <c r="J18" s="90" t="s">
        <v>13</v>
      </c>
      <c r="K18" s="91"/>
      <c r="L18" s="42">
        <f>SUM(L12:L17)</f>
        <v>81065051.283816338</v>
      </c>
      <c r="M18" s="90" t="s">
        <v>13</v>
      </c>
      <c r="N18" s="91"/>
      <c r="O18" s="42">
        <f>SUM(O12:O17)</f>
        <v>81084000</v>
      </c>
    </row>
    <row r="19" spans="1:15" ht="16.5" thickBot="1">
      <c r="C19" s="1"/>
      <c r="D19" s="3"/>
      <c r="E19" s="5"/>
      <c r="F19" s="5"/>
    </row>
    <row r="20" spans="1:15" ht="32.25" thickBot="1">
      <c r="A20" s="60" t="s">
        <v>20</v>
      </c>
      <c r="B20" s="107" t="s">
        <v>35</v>
      </c>
      <c r="C20" s="108"/>
      <c r="D20" s="62" t="s">
        <v>36</v>
      </c>
      <c r="E20" s="61" t="s">
        <v>37</v>
      </c>
      <c r="F20" s="60" t="s">
        <v>38</v>
      </c>
      <c r="G20" s="114" t="s">
        <v>39</v>
      </c>
      <c r="H20" s="115"/>
    </row>
    <row r="21" spans="1:15">
      <c r="A21" s="53" t="s">
        <v>18</v>
      </c>
      <c r="B21" s="111">
        <f>+F7</f>
        <v>172352800</v>
      </c>
      <c r="C21" s="112"/>
      <c r="D21" s="55">
        <f>+I7</f>
        <v>295585168</v>
      </c>
      <c r="E21" s="58">
        <f>+L7</f>
        <v>392150748.26185673</v>
      </c>
      <c r="F21" s="58">
        <f>+O7</f>
        <v>350034040.27999997</v>
      </c>
      <c r="G21" s="111">
        <f>AVERAGE(B21,D21,F21)</f>
        <v>272657336.0933333</v>
      </c>
      <c r="H21" s="112"/>
      <c r="I21" s="118"/>
    </row>
    <row r="22" spans="1:15">
      <c r="A22" s="53" t="s">
        <v>19</v>
      </c>
      <c r="B22" s="111">
        <f>+F18</f>
        <v>45731840</v>
      </c>
      <c r="C22" s="112"/>
      <c r="D22" s="56">
        <f>+I18</f>
        <v>49868400</v>
      </c>
      <c r="E22" s="58">
        <f>+L18</f>
        <v>81065051.283816338</v>
      </c>
      <c r="F22" s="58">
        <f>+O18</f>
        <v>81084000</v>
      </c>
      <c r="G22" s="111">
        <f>AVERAGE(B22,D22,F22)</f>
        <v>58894746.666666664</v>
      </c>
      <c r="H22" s="112"/>
    </row>
    <row r="23" spans="1:15" ht="16.5" thickBot="1">
      <c r="A23" s="54" t="s">
        <v>33</v>
      </c>
      <c r="B23" s="113">
        <f>SUM(B21:C22)</f>
        <v>218084640</v>
      </c>
      <c r="C23" s="89"/>
      <c r="D23" s="57">
        <f>SUM(D21:D22)</f>
        <v>345453568</v>
      </c>
      <c r="E23" s="59">
        <f>SUM(E21:E22)</f>
        <v>473215799.54567307</v>
      </c>
      <c r="F23" s="59">
        <f>SUM(F21:F22)</f>
        <v>431118040.27999997</v>
      </c>
      <c r="G23" s="116">
        <f>SUM(G21:H22)</f>
        <v>331552082.75999999</v>
      </c>
      <c r="H23" s="117"/>
    </row>
    <row r="24" spans="1:15" ht="15.75">
      <c r="C24" s="1"/>
      <c r="D24" s="3"/>
      <c r="E24" s="5"/>
      <c r="F24" s="5"/>
    </row>
    <row r="25" spans="1:15" ht="15.75" thickBot="1"/>
    <row r="26" spans="1:15" ht="32.25" thickBot="1">
      <c r="A26" s="43" t="s">
        <v>9</v>
      </c>
      <c r="B26" s="100" t="s">
        <v>10</v>
      </c>
      <c r="C26" s="106"/>
      <c r="D26" s="101"/>
      <c r="E26" s="100" t="s">
        <v>11</v>
      </c>
      <c r="F26" s="101"/>
      <c r="G26" s="100" t="s">
        <v>12</v>
      </c>
      <c r="H26" s="101"/>
    </row>
    <row r="27" spans="1:15" ht="15.75">
      <c r="A27" s="44" t="s">
        <v>35</v>
      </c>
      <c r="B27" s="95" t="s">
        <v>26</v>
      </c>
      <c r="C27" s="96"/>
      <c r="D27" s="97"/>
      <c r="E27" s="102" t="s">
        <v>27</v>
      </c>
      <c r="F27" s="103"/>
      <c r="G27" s="104" t="s">
        <v>25</v>
      </c>
      <c r="H27" s="105"/>
    </row>
    <row r="28" spans="1:15" ht="15.75">
      <c r="A28" s="45" t="s">
        <v>36</v>
      </c>
      <c r="B28" s="95" t="s">
        <v>26</v>
      </c>
      <c r="C28" s="96"/>
      <c r="D28" s="97"/>
      <c r="E28" s="95" t="s">
        <v>27</v>
      </c>
      <c r="F28" s="97"/>
      <c r="G28" s="95" t="s">
        <v>29</v>
      </c>
      <c r="H28" s="97"/>
    </row>
    <row r="29" spans="1:15" ht="28.5" customHeight="1">
      <c r="A29" s="46" t="s">
        <v>37</v>
      </c>
      <c r="B29" s="95" t="s">
        <v>26</v>
      </c>
      <c r="C29" s="96"/>
      <c r="D29" s="97"/>
      <c r="E29" s="98" t="s">
        <v>31</v>
      </c>
      <c r="F29" s="99"/>
      <c r="G29" s="95" t="s">
        <v>28</v>
      </c>
      <c r="H29" s="97"/>
    </row>
    <row r="30" spans="1:15" ht="16.5" thickBot="1">
      <c r="A30" s="47" t="s">
        <v>38</v>
      </c>
      <c r="B30" s="92" t="s">
        <v>26</v>
      </c>
      <c r="C30" s="93"/>
      <c r="D30" s="94"/>
      <c r="E30" s="92" t="s">
        <v>27</v>
      </c>
      <c r="F30" s="94"/>
      <c r="G30" s="92" t="s">
        <v>25</v>
      </c>
      <c r="H30" s="94"/>
    </row>
    <row r="31" spans="1:15" ht="15.75" thickBot="1"/>
    <row r="32" spans="1:15" ht="19.5" thickBot="1">
      <c r="A32" s="64" t="s">
        <v>34</v>
      </c>
      <c r="B32" s="109">
        <v>330000000</v>
      </c>
      <c r="C32" s="110"/>
    </row>
    <row r="33" spans="6:8">
      <c r="F33" s="63"/>
    </row>
    <row r="37" spans="6:8">
      <c r="H37" s="63"/>
    </row>
  </sheetData>
  <mergeCells count="41">
    <mergeCell ref="B32:C32"/>
    <mergeCell ref="G30:H30"/>
    <mergeCell ref="G29:H29"/>
    <mergeCell ref="G28:H28"/>
    <mergeCell ref="J18:K18"/>
    <mergeCell ref="B21:C21"/>
    <mergeCell ref="B23:C23"/>
    <mergeCell ref="B22:C22"/>
    <mergeCell ref="G20:H20"/>
    <mergeCell ref="G23:H23"/>
    <mergeCell ref="G22:H22"/>
    <mergeCell ref="G21:H21"/>
    <mergeCell ref="M18:N18"/>
    <mergeCell ref="B30:D30"/>
    <mergeCell ref="B29:D29"/>
    <mergeCell ref="B28:D28"/>
    <mergeCell ref="E30:F30"/>
    <mergeCell ref="E29:F29"/>
    <mergeCell ref="E28:F28"/>
    <mergeCell ref="D18:E18"/>
    <mergeCell ref="G18:H18"/>
    <mergeCell ref="B27:D27"/>
    <mergeCell ref="E26:F26"/>
    <mergeCell ref="G26:H26"/>
    <mergeCell ref="E27:F27"/>
    <mergeCell ref="G27:H27"/>
    <mergeCell ref="B26:D26"/>
    <mergeCell ref="B20:C20"/>
    <mergeCell ref="A2:O2"/>
    <mergeCell ref="D5:F5"/>
    <mergeCell ref="J5:L5"/>
    <mergeCell ref="M5:O5"/>
    <mergeCell ref="D10:F10"/>
    <mergeCell ref="G10:I10"/>
    <mergeCell ref="J10:L10"/>
    <mergeCell ref="M10:O10"/>
    <mergeCell ref="G5:I5"/>
    <mergeCell ref="A10:C10"/>
    <mergeCell ref="A5:C5"/>
    <mergeCell ref="A6:C6"/>
    <mergeCell ref="A7:C7"/>
  </mergeCells>
  <printOptions horizontalCentered="1" verticalCentered="1"/>
  <pageMargins left="0.31496062992125984" right="0.31496062992125984" top="0.35433070866141736" bottom="0.55118110236220474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yortiz</dc:creator>
  <cp:lastModifiedBy>yortiz</cp:lastModifiedBy>
  <cp:lastPrinted>2014-02-05T14:20:21Z</cp:lastPrinted>
  <dcterms:created xsi:type="dcterms:W3CDTF">2013-02-28T16:37:17Z</dcterms:created>
  <dcterms:modified xsi:type="dcterms:W3CDTF">2014-03-26T20:02:50Z</dcterms:modified>
</cp:coreProperties>
</file>