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245" yWindow="-15" windowWidth="10290" windowHeight="8115"/>
  </bookViews>
  <sheets>
    <sheet name="ANEXO 1" sheetId="7" r:id="rId1"/>
  </sheets>
  <definedNames>
    <definedName name="_xlnm.Print_Titles" localSheetId="0">'ANEXO 1'!$7:$9</definedName>
  </definedNames>
  <calcPr calcId="124519"/>
</workbook>
</file>

<file path=xl/calcChain.xml><?xml version="1.0" encoding="utf-8"?>
<calcChain xmlns="http://schemas.openxmlformats.org/spreadsheetml/2006/main">
  <c r="E61" i="7"/>
  <c r="O43" l="1"/>
  <c r="P43" s="1"/>
  <c r="Q43" s="1"/>
  <c r="R43" s="1"/>
  <c r="L43"/>
  <c r="M43" s="1"/>
  <c r="N43" s="1"/>
  <c r="I43"/>
  <c r="J43" s="1"/>
  <c r="H43"/>
  <c r="O42"/>
  <c r="P42" s="1"/>
  <c r="Q42" s="1"/>
  <c r="R42" s="1"/>
  <c r="L42"/>
  <c r="M42" s="1"/>
  <c r="N42" s="1"/>
  <c r="H42"/>
  <c r="I42" s="1"/>
  <c r="J42" s="1"/>
  <c r="P41"/>
  <c r="Q41" s="1"/>
  <c r="R41" s="1"/>
  <c r="O41"/>
  <c r="L41"/>
  <c r="M41" s="1"/>
  <c r="N41" s="1"/>
  <c r="H41"/>
  <c r="I41" s="1"/>
  <c r="J41" s="1"/>
  <c r="O40"/>
  <c r="P40" s="1"/>
  <c r="Q40" s="1"/>
  <c r="R40" s="1"/>
  <c r="M40"/>
  <c r="N40" s="1"/>
  <c r="L40"/>
  <c r="H40"/>
  <c r="I40" s="1"/>
  <c r="J40" s="1"/>
  <c r="O39"/>
  <c r="P39" s="1"/>
  <c r="Q39" s="1"/>
  <c r="R39" s="1"/>
  <c r="L39"/>
  <c r="M39" s="1"/>
  <c r="N39" s="1"/>
  <c r="I39"/>
  <c r="J39" s="1"/>
  <c r="H39"/>
  <c r="O38"/>
  <c r="P38" s="1"/>
  <c r="Q38" s="1"/>
  <c r="R38" s="1"/>
  <c r="M38"/>
  <c r="N38" s="1"/>
  <c r="L38"/>
  <c r="H38"/>
  <c r="I38" s="1"/>
  <c r="J38" s="1"/>
  <c r="P37"/>
  <c r="Q37" s="1"/>
  <c r="R37" s="1"/>
  <c r="O37"/>
  <c r="L37"/>
  <c r="M37" s="1"/>
  <c r="N37" s="1"/>
  <c r="H37"/>
  <c r="I37" s="1"/>
  <c r="J37" s="1"/>
  <c r="P51"/>
  <c r="Q51" s="1"/>
  <c r="R51" s="1"/>
  <c r="P50"/>
  <c r="Q50" s="1"/>
  <c r="R50" s="1"/>
  <c r="P49"/>
  <c r="Q49" s="1"/>
  <c r="R49" s="1"/>
  <c r="P48"/>
  <c r="Q48" s="1"/>
  <c r="R48" s="1"/>
  <c r="P47"/>
  <c r="Q47" s="1"/>
  <c r="R47" s="1"/>
  <c r="P46"/>
  <c r="Q46" s="1"/>
  <c r="R46" s="1"/>
  <c r="P45"/>
  <c r="Q45" s="1"/>
  <c r="R45" s="1"/>
  <c r="P44"/>
  <c r="Q44" s="1"/>
  <c r="R44" s="1"/>
  <c r="P36"/>
  <c r="Q36" s="1"/>
  <c r="R36" s="1"/>
  <c r="P35"/>
  <c r="Q35" s="1"/>
  <c r="R35" s="1"/>
  <c r="P34"/>
  <c r="Q34" s="1"/>
  <c r="R34" s="1"/>
  <c r="P33"/>
  <c r="Q33" s="1"/>
  <c r="R33" s="1"/>
  <c r="P32"/>
  <c r="Q32" s="1"/>
  <c r="R32" s="1"/>
  <c r="P31"/>
  <c r="Q31" s="1"/>
  <c r="R31" s="1"/>
  <c r="P30"/>
  <c r="Q30" s="1"/>
  <c r="R30" s="1"/>
  <c r="P29"/>
  <c r="Q29" s="1"/>
  <c r="R29" s="1"/>
  <c r="P28"/>
  <c r="Q28" s="1"/>
  <c r="R28" s="1"/>
  <c r="P27"/>
  <c r="Q27" s="1"/>
  <c r="R27" s="1"/>
  <c r="P26"/>
  <c r="Q26" s="1"/>
  <c r="R26" s="1"/>
  <c r="P25"/>
  <c r="Q25" s="1"/>
  <c r="R25" s="1"/>
  <c r="P24"/>
  <c r="Q24" s="1"/>
  <c r="R24" s="1"/>
  <c r="P23"/>
  <c r="Q23" s="1"/>
  <c r="R23" s="1"/>
  <c r="P22"/>
  <c r="Q22" s="1"/>
  <c r="R22" s="1"/>
  <c r="P21"/>
  <c r="Q21" s="1"/>
  <c r="R21" s="1"/>
  <c r="P20"/>
  <c r="Q20" s="1"/>
  <c r="R20" s="1"/>
  <c r="P19"/>
  <c r="Q19" s="1"/>
  <c r="R19" s="1"/>
  <c r="P18"/>
  <c r="Q18" s="1"/>
  <c r="R18" s="1"/>
  <c r="P17"/>
  <c r="Q17" s="1"/>
  <c r="R17" s="1"/>
  <c r="P16"/>
  <c r="Q16" s="1"/>
  <c r="R16" s="1"/>
  <c r="P15"/>
  <c r="Q15" s="1"/>
  <c r="R15" s="1"/>
  <c r="P14"/>
  <c r="Q14" s="1"/>
  <c r="R14" s="1"/>
  <c r="P13"/>
  <c r="Q13" s="1"/>
  <c r="R13" s="1"/>
  <c r="P12"/>
  <c r="Q12" s="1"/>
  <c r="R12" s="1"/>
  <c r="P11"/>
  <c r="Q11" s="1"/>
  <c r="R11" s="1"/>
  <c r="P10"/>
  <c r="Q10" s="1"/>
  <c r="R10" s="1"/>
  <c r="S37" l="1"/>
  <c r="S43"/>
  <c r="S38"/>
  <c r="S39"/>
  <c r="T37" s="1"/>
  <c r="V37" s="1"/>
  <c r="S42"/>
  <c r="S40"/>
  <c r="S41"/>
  <c r="R52"/>
  <c r="L51"/>
  <c r="M51" s="1"/>
  <c r="N51" s="1"/>
  <c r="S51" s="1"/>
  <c r="L50"/>
  <c r="M50" s="1"/>
  <c r="N50" s="1"/>
  <c r="S50" s="1"/>
  <c r="L49"/>
  <c r="M49" s="1"/>
  <c r="N49" s="1"/>
  <c r="S49" s="1"/>
  <c r="L48"/>
  <c r="M48" s="1"/>
  <c r="N48" s="1"/>
  <c r="S48" s="1"/>
  <c r="L47"/>
  <c r="M47" s="1"/>
  <c r="N47" s="1"/>
  <c r="S47" s="1"/>
  <c r="L46"/>
  <c r="M46" s="1"/>
  <c r="N46" s="1"/>
  <c r="S46" s="1"/>
  <c r="L45"/>
  <c r="M45" s="1"/>
  <c r="N45" s="1"/>
  <c r="S45" s="1"/>
  <c r="L44"/>
  <c r="M44" s="1"/>
  <c r="N44" s="1"/>
  <c r="S44" s="1"/>
  <c r="L36"/>
  <c r="M36" s="1"/>
  <c r="N36" s="1"/>
  <c r="S36" s="1"/>
  <c r="L35"/>
  <c r="M35" s="1"/>
  <c r="N35" s="1"/>
  <c r="S35" s="1"/>
  <c r="L34"/>
  <c r="M34" s="1"/>
  <c r="N34" s="1"/>
  <c r="S34" s="1"/>
  <c r="L33"/>
  <c r="M33" s="1"/>
  <c r="N33" s="1"/>
  <c r="S33" s="1"/>
  <c r="L32"/>
  <c r="M32" s="1"/>
  <c r="N32" s="1"/>
  <c r="S32" s="1"/>
  <c r="L31"/>
  <c r="M31" s="1"/>
  <c r="N31" s="1"/>
  <c r="S31" s="1"/>
  <c r="L30"/>
  <c r="M30" s="1"/>
  <c r="N30" s="1"/>
  <c r="S30" s="1"/>
  <c r="L29"/>
  <c r="M29" s="1"/>
  <c r="N29" s="1"/>
  <c r="S29" s="1"/>
  <c r="L28"/>
  <c r="M28" s="1"/>
  <c r="N28" s="1"/>
  <c r="S28" s="1"/>
  <c r="L27"/>
  <c r="M27" s="1"/>
  <c r="N27" s="1"/>
  <c r="S27" s="1"/>
  <c r="L26"/>
  <c r="M26" s="1"/>
  <c r="N26" s="1"/>
  <c r="S26" s="1"/>
  <c r="L25"/>
  <c r="M25" s="1"/>
  <c r="N25" s="1"/>
  <c r="S25" s="1"/>
  <c r="L24"/>
  <c r="M24" s="1"/>
  <c r="N24" s="1"/>
  <c r="S24" s="1"/>
  <c r="L23"/>
  <c r="M23" s="1"/>
  <c r="N23" s="1"/>
  <c r="S23" s="1"/>
  <c r="L22"/>
  <c r="M22" s="1"/>
  <c r="N22" s="1"/>
  <c r="S22" s="1"/>
  <c r="L21"/>
  <c r="M21" s="1"/>
  <c r="N21" s="1"/>
  <c r="S21" s="1"/>
  <c r="L20"/>
  <c r="M20" s="1"/>
  <c r="N20" s="1"/>
  <c r="S20" s="1"/>
  <c r="L19"/>
  <c r="M19" s="1"/>
  <c r="N19" s="1"/>
  <c r="S19" s="1"/>
  <c r="L18"/>
  <c r="M18" s="1"/>
  <c r="N18" s="1"/>
  <c r="S18" s="1"/>
  <c r="L17"/>
  <c r="M17" s="1"/>
  <c r="N17" s="1"/>
  <c r="S17" s="1"/>
  <c r="L16"/>
  <c r="M16" s="1"/>
  <c r="N16" s="1"/>
  <c r="S16" s="1"/>
  <c r="L15"/>
  <c r="M15" s="1"/>
  <c r="N15" s="1"/>
  <c r="S15" s="1"/>
  <c r="L14"/>
  <c r="M14" s="1"/>
  <c r="N14" s="1"/>
  <c r="S14" s="1"/>
  <c r="L13"/>
  <c r="M13" s="1"/>
  <c r="N13" s="1"/>
  <c r="S13" s="1"/>
  <c r="L12"/>
  <c r="M12" s="1"/>
  <c r="N12" s="1"/>
  <c r="S12" s="1"/>
  <c r="L11"/>
  <c r="M11" s="1"/>
  <c r="N11" s="1"/>
  <c r="S11" s="1"/>
  <c r="L10"/>
  <c r="M10" s="1"/>
  <c r="N10" s="1"/>
  <c r="H45"/>
  <c r="I45" s="1"/>
  <c r="J45" s="1"/>
  <c r="H46"/>
  <c r="I46" s="1"/>
  <c r="J46" s="1"/>
  <c r="H47"/>
  <c r="I47" s="1"/>
  <c r="J47" s="1"/>
  <c r="H48"/>
  <c r="I48" s="1"/>
  <c r="J48" s="1"/>
  <c r="H49"/>
  <c r="I49" s="1"/>
  <c r="J49" s="1"/>
  <c r="H50"/>
  <c r="I50" s="1"/>
  <c r="J50" s="1"/>
  <c r="H51"/>
  <c r="I51" s="1"/>
  <c r="J51" s="1"/>
  <c r="H44"/>
  <c r="I44" s="1"/>
  <c r="J44" s="1"/>
  <c r="H33"/>
  <c r="I33" s="1"/>
  <c r="J33" s="1"/>
  <c r="H34"/>
  <c r="I34" s="1"/>
  <c r="J34" s="1"/>
  <c r="H35"/>
  <c r="I35" s="1"/>
  <c r="J35" s="1"/>
  <c r="H36"/>
  <c r="I36" s="1"/>
  <c r="J36" s="1"/>
  <c r="H32"/>
  <c r="I32" s="1"/>
  <c r="J32" s="1"/>
  <c r="T21" l="1"/>
  <c r="V21" s="1"/>
  <c r="T44"/>
  <c r="V44" s="1"/>
  <c r="E58" s="1"/>
  <c r="S10"/>
  <c r="T10" s="1"/>
  <c r="N52"/>
  <c r="S52" s="1"/>
  <c r="T32"/>
  <c r="V32" s="1"/>
  <c r="V10" l="1"/>
  <c r="V52" s="1"/>
  <c r="E56" s="1"/>
  <c r="E57" s="1"/>
  <c r="T52"/>
  <c r="H23"/>
  <c r="I23" s="1"/>
  <c r="J23" s="1"/>
  <c r="H24"/>
  <c r="I24" s="1"/>
  <c r="J24" s="1"/>
  <c r="H25"/>
  <c r="I25" s="1"/>
  <c r="J25" s="1"/>
  <c r="H26"/>
  <c r="I26" s="1"/>
  <c r="J26" s="1"/>
  <c r="H27"/>
  <c r="I27" s="1"/>
  <c r="J27" s="1"/>
  <c r="H28"/>
  <c r="I28" s="1"/>
  <c r="J28" s="1"/>
  <c r="H29"/>
  <c r="I29" s="1"/>
  <c r="J29" s="1"/>
  <c r="H30"/>
  <c r="I30" s="1"/>
  <c r="J30" s="1"/>
  <c r="H31"/>
  <c r="I31" s="1"/>
  <c r="J31" s="1"/>
  <c r="H22"/>
  <c r="I22" s="1"/>
  <c r="J22" s="1"/>
  <c r="H21"/>
  <c r="I21" s="1"/>
  <c r="J21" s="1"/>
  <c r="H11"/>
  <c r="I11" s="1"/>
  <c r="J11" s="1"/>
  <c r="H12"/>
  <c r="I12" s="1"/>
  <c r="J12" s="1"/>
  <c r="H13"/>
  <c r="I13" s="1"/>
  <c r="J13" s="1"/>
  <c r="H14"/>
  <c r="I14" s="1"/>
  <c r="J14" s="1"/>
  <c r="H15"/>
  <c r="I15" s="1"/>
  <c r="J15" s="1"/>
  <c r="H16"/>
  <c r="I16" s="1"/>
  <c r="J16" s="1"/>
  <c r="H17"/>
  <c r="I17" s="1"/>
  <c r="J17" s="1"/>
  <c r="H18"/>
  <c r="I18" s="1"/>
  <c r="J18" s="1"/>
  <c r="H19"/>
  <c r="I19" s="1"/>
  <c r="J19" s="1"/>
  <c r="H20"/>
  <c r="I20" s="1"/>
  <c r="J20" s="1"/>
  <c r="H10"/>
  <c r="I10" s="1"/>
  <c r="J10" s="1"/>
  <c r="J52" l="1"/>
</calcChain>
</file>

<file path=xl/sharedStrings.xml><?xml version="1.0" encoding="utf-8"?>
<sst xmlns="http://schemas.openxmlformats.org/spreadsheetml/2006/main" count="82" uniqueCount="61">
  <si>
    <t>No.</t>
  </si>
  <si>
    <t>TIPO DEL EVENTO</t>
  </si>
  <si>
    <t>VALOR UNITARIO ANTES DE IVA</t>
  </si>
  <si>
    <r>
      <rPr>
        <b/>
        <sz val="11"/>
        <rFont val="Calibri"/>
        <family val="2"/>
        <scheme val="minor"/>
      </rPr>
      <t xml:space="preserve">Salón en hotel 4 estrellas/centro de convenciones (Bogotá D.C): </t>
    </r>
    <r>
      <rPr>
        <sz val="11"/>
        <rFont val="Calibri"/>
        <family val="2"/>
        <scheme val="minor"/>
      </rPr>
      <t>con capacidad para 100 personas, incluyendo sillas en forma auditorio, telón para proyección. Se requiere por cuatro horas.</t>
    </r>
  </si>
  <si>
    <r>
      <rPr>
        <b/>
        <sz val="11"/>
        <color rgb="FF000000"/>
        <rFont val="Calibri"/>
        <family val="2"/>
        <scheme val="minor"/>
      </rPr>
      <t>Sonido profesional</t>
    </r>
    <r>
      <rPr>
        <sz val="11"/>
        <color rgb="FF000000"/>
        <rFont val="Calibri"/>
        <family val="2"/>
        <scheme val="minor"/>
      </rPr>
      <t>: (amplificaciones) requerido para auditorio con capacidad de 100 personas. Se requiere por cuatro horas.</t>
    </r>
  </si>
  <si>
    <r>
      <t>Micrófono inalámbrico.</t>
    </r>
    <r>
      <rPr>
        <sz val="11"/>
        <rFont val="Calibri"/>
        <family val="2"/>
        <scheme val="minor"/>
      </rPr>
      <t xml:space="preserve"> Se requiere por cuatro horas.</t>
    </r>
  </si>
  <si>
    <r>
      <t xml:space="preserve">Estación de Café Tipo II: </t>
    </r>
    <r>
      <rPr>
        <sz val="11"/>
        <rFont val="Calibri"/>
        <family val="2"/>
        <scheme val="minor"/>
      </rPr>
      <t xml:space="preserve">Café y aromática para 85 personas aproximadamente. Debe incluir todo lo necesario para su funcionamiento, la estación de café debe estar acondicionada de tal forma que sea autoservicio. Se requiere el servicio para los 4 días completos. </t>
    </r>
    <r>
      <rPr>
        <b/>
        <sz val="11"/>
        <rFont val="Calibri"/>
        <family val="2"/>
        <scheme val="minor"/>
      </rPr>
      <t>NOTA:</t>
    </r>
    <r>
      <rPr>
        <sz val="11"/>
        <rFont val="Calibri"/>
        <family val="2"/>
        <scheme val="minor"/>
      </rPr>
      <t xml:space="preserve"> En la columna valor unitario antes de IVA deberá ofertar el valor por persona.</t>
    </r>
  </si>
  <si>
    <r>
      <rPr>
        <b/>
        <sz val="11"/>
        <rFont val="Calibri"/>
        <family val="2"/>
        <scheme val="minor"/>
      </rPr>
      <t>Almuerzo  de trabajo servido en el restaurante del hotel:</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y todo lo requerido para prestar ese servicio. Se requieren 40 almuerzos.</t>
    </r>
    <r>
      <rPr>
        <b/>
        <sz val="11"/>
        <rFont val="Calibri"/>
        <family val="2"/>
        <scheme val="minor"/>
      </rPr>
      <t xml:space="preserve"> NOTA 1:</t>
    </r>
    <r>
      <rPr>
        <sz val="11"/>
        <rFont val="Calibri"/>
        <family val="2"/>
        <scheme val="minor"/>
      </rPr>
      <t xml:space="preserve"> En la columna valor unitario antes de IVA deberá ofertar el valor de  un almuerzo. </t>
    </r>
    <r>
      <rPr>
        <b/>
        <sz val="11"/>
        <rFont val="Calibri"/>
        <family val="2"/>
        <scheme val="minor"/>
      </rPr>
      <t xml:space="preserve">NOTA 2: </t>
    </r>
    <r>
      <rPr>
        <sz val="11"/>
        <rFont val="Calibri"/>
        <family val="2"/>
        <scheme val="minor"/>
      </rPr>
      <t xml:space="preserve">Se deben ofrecer al menos 3 opciones de menú para las personas invitadas. El ICFES confirmará la lista de personas invitadas. </t>
    </r>
  </si>
  <si>
    <t>ÍTEM</t>
  </si>
  <si>
    <r>
      <t xml:space="preserve">Refrigerios Tipo II: </t>
    </r>
    <r>
      <rPr>
        <sz val="11"/>
        <rFont val="Calibri"/>
        <family val="2"/>
        <scheme val="minor"/>
      </rPr>
      <t xml:space="preserve">Refrigerio empacado solido y liquido, por ejemplo sándwich empacado y jugo en botella. Se requieren refrigerios AM o PM para 40 personas. Los refrigerios deberán ser entregados a la persona designada por el ICFES, por lo tanto NO se requiere servicio de meseros y menaje. </t>
    </r>
    <r>
      <rPr>
        <b/>
        <sz val="11"/>
        <rFont val="Calibri"/>
        <family val="2"/>
        <scheme val="minor"/>
      </rPr>
      <t>NOTA:</t>
    </r>
    <r>
      <rPr>
        <sz val="11"/>
        <rFont val="Calibri"/>
        <family val="2"/>
        <scheme val="minor"/>
      </rPr>
      <t xml:space="preserve"> En la columna valor unitario antes de IVA deberá ofertar el valor de  un refrigerio.</t>
    </r>
  </si>
  <si>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Se requiere 1 computador portátil por día. </t>
    </r>
    <r>
      <rPr>
        <b/>
        <sz val="11"/>
        <color rgb="FF000000"/>
        <rFont val="Calibri"/>
        <family val="2"/>
        <scheme val="minor"/>
      </rPr>
      <t>NOTA:</t>
    </r>
    <r>
      <rPr>
        <sz val="11"/>
        <color rgb="FF000000"/>
        <rFont val="Calibri"/>
        <family val="2"/>
        <scheme val="minor"/>
      </rPr>
      <t xml:space="preserve"> En la columna valor unitario antes de IVA deberá ofertar el valor por persona.</t>
    </r>
  </si>
  <si>
    <t>IVA  UNITARIO</t>
  </si>
  <si>
    <t>DÍAS</t>
  </si>
  <si>
    <t>CANTIDAD x DÍA</t>
  </si>
  <si>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por los cuatro 4 días de duración del evento, de acuerdo a la naturaleza del evento. </t>
    </r>
  </si>
  <si>
    <r>
      <rPr>
        <b/>
        <sz val="11"/>
        <color rgb="FF000000"/>
        <rFont val="Calibri"/>
        <family val="2"/>
        <scheme val="minor"/>
      </rPr>
      <t>Salón</t>
    </r>
    <r>
      <rPr>
        <sz val="11"/>
        <color rgb="FF000000"/>
        <rFont val="Calibri"/>
        <family val="2"/>
        <scheme val="minor"/>
      </rPr>
      <t xml:space="preserve"> con capacidad para  40 personas con sillas y mesas ubicado en forma de u, o mesa redonda, con telón para proyección. En Bogotá D.C. ubicación central</t>
    </r>
    <r>
      <rPr>
        <b/>
        <sz val="11"/>
        <color rgb="FF000000"/>
        <rFont val="Calibri"/>
        <family val="2"/>
        <scheme val="minor"/>
      </rPr>
      <t>. Se requiere salón por un día</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</si>
  <si>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del TODO el servicio de acuerdo a la naturaleza del evento. </t>
    </r>
  </si>
  <si>
    <t>Trabajo de Niveles de desempeño Saber 11</t>
  </si>
  <si>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t>
    </r>
    <r>
      <rPr>
        <b/>
        <sz val="11"/>
        <color rgb="FF000000"/>
        <rFont val="Calibri"/>
        <family val="2"/>
        <scheme val="minor"/>
      </rPr>
      <t>Se requieren 7 computadores por 5 días. NOTA:</t>
    </r>
    <r>
      <rPr>
        <sz val="11"/>
        <color rgb="FF000000"/>
        <rFont val="Calibri"/>
        <family val="2"/>
        <scheme val="minor"/>
      </rPr>
      <t xml:space="preserve"> En la columna valor unitario antes de IVA deberá ofertar el valor unitario de  un computador por un día.</t>
    </r>
  </si>
  <si>
    <r>
      <rPr>
        <b/>
        <sz val="11"/>
        <color rgb="FF000000"/>
        <rFont val="Calibri"/>
        <family val="2"/>
        <scheme val="minor"/>
      </rPr>
      <t xml:space="preserve">Video Beam: </t>
    </r>
    <r>
      <rPr>
        <sz val="11"/>
        <color rgb="FF000000"/>
        <rFont val="Calibri"/>
        <family val="2"/>
        <scheme val="minor"/>
      </rPr>
      <t xml:space="preserve">Mínimo con las siguientes características: </t>
    </r>
    <r>
      <rPr>
        <b/>
        <sz val="11"/>
        <color rgb="FF000000"/>
        <rFont val="Calibri"/>
        <family val="2"/>
        <scheme val="minor"/>
      </rPr>
      <t xml:space="preserve"> </t>
    </r>
    <r>
      <rPr>
        <sz val="11"/>
        <color rgb="FF000000"/>
        <rFont val="Calibri"/>
        <family val="2"/>
        <scheme val="minor"/>
      </rPr>
      <t xml:space="preserve">4000 Lumens, Resolución XGA (1024 x 768), 786.000 píxeles. </t>
    </r>
    <r>
      <rPr>
        <b/>
        <sz val="11"/>
        <color rgb="FF000000"/>
        <rFont val="Calibri"/>
        <family val="2"/>
        <scheme val="minor"/>
      </rPr>
      <t xml:space="preserve">Se requieren 6 video beam por 5 días. NOTA: </t>
    </r>
    <r>
      <rPr>
        <sz val="11"/>
        <color rgb="FF000000"/>
        <rFont val="Calibri"/>
        <family val="2"/>
        <scheme val="minor"/>
      </rPr>
      <t>En la columna valor unitario antes de IVA deberá ofertar el valor de  un video beam por un día.</t>
    </r>
  </si>
  <si>
    <r>
      <rPr>
        <b/>
        <sz val="11"/>
        <rFont val="Calibri"/>
        <family val="2"/>
        <scheme val="minor"/>
      </rPr>
      <t xml:space="preserve">Salón en hotel 4 estrellas/centro de convenciones (Bogotá D.C): </t>
    </r>
    <r>
      <rPr>
        <sz val="11"/>
        <rFont val="Calibri"/>
        <family val="2"/>
        <scheme val="minor"/>
      </rPr>
      <t>con capacidad para 15 personas aproximadamente, incluyendo sillas y mesas dispuestas en U o mesa redonda y telón para proyección.</t>
    </r>
    <r>
      <rPr>
        <b/>
        <sz val="11"/>
        <rFont val="Calibri"/>
        <family val="2"/>
        <scheme val="minor"/>
      </rPr>
      <t xml:space="preserve"> Se requieren 7 salones por día, el evento tendrá una duración de 5 días.</t>
    </r>
    <r>
      <rPr>
        <sz val="11"/>
        <rFont val="Calibri"/>
        <family val="2"/>
        <scheme val="minor"/>
      </rPr>
      <t xml:space="preserve">  </t>
    </r>
    <r>
      <rPr>
        <b/>
        <sz val="11"/>
        <rFont val="Calibri"/>
        <family val="2"/>
        <scheme val="minor"/>
      </rPr>
      <t>NOTA:</t>
    </r>
    <r>
      <rPr>
        <sz val="11"/>
        <rFont val="Calibri"/>
        <family val="2"/>
        <scheme val="minor"/>
      </rPr>
      <t xml:space="preserve"> En la columna valor unitario antes de IVA deberá ofertar el valor de un salón por un día.</t>
    </r>
  </si>
  <si>
    <r>
      <t xml:space="preserve">Tablero acrílico o Paleógrafo móvil: </t>
    </r>
    <r>
      <rPr>
        <sz val="11"/>
        <rFont val="Calibri"/>
        <family val="2"/>
        <scheme val="minor"/>
      </rPr>
      <t xml:space="preserve">con todos los implementos para el funcionamiento (hojas, marcadores, borrador...). </t>
    </r>
    <r>
      <rPr>
        <b/>
        <sz val="11"/>
        <rFont val="Calibri"/>
        <family val="2"/>
        <scheme val="minor"/>
      </rPr>
      <t>Se requieren 6 tableros o paleógrafos por 5 días. NOTA:</t>
    </r>
    <r>
      <rPr>
        <sz val="11"/>
        <rFont val="Calibri"/>
        <family val="2"/>
        <scheme val="minor"/>
      </rPr>
      <t xml:space="preserve"> En la columna valor unitario antes de IVA deberá ofertar el valor de  un tablero o paleógrafo por un día.</t>
    </r>
  </si>
  <si>
    <t>Trabajo de Niveles de desempeño Saber PRO</t>
  </si>
  <si>
    <t xml:space="preserve">Balance 2014 y Metas 2015 - Dirección de Evaluación </t>
  </si>
  <si>
    <t>Área Responsable</t>
  </si>
  <si>
    <t>Dirección de Evaluación</t>
  </si>
  <si>
    <t xml:space="preserve">EVENTO INSTALACIONES DEL ICFES </t>
  </si>
  <si>
    <r>
      <rPr>
        <b/>
        <sz val="11"/>
        <color theme="1"/>
        <rFont val="Calibri"/>
        <family val="2"/>
        <scheme val="minor"/>
      </rPr>
      <t>Estación de Café tipo I:</t>
    </r>
    <r>
      <rPr>
        <sz val="11"/>
        <color theme="1"/>
        <rFont val="Calibri"/>
        <family val="2"/>
        <scheme val="minor"/>
      </rPr>
      <t xml:space="preserve"> Café y aromática con galletas para 100 personas aproximadamente. Debe incluir menaje, meseros y todo lo necesario para su funcionamiento. El evento tiene una duración de tres (3) horas.</t>
    </r>
  </si>
  <si>
    <r>
      <rPr>
        <b/>
        <sz val="11"/>
        <color theme="1"/>
        <rFont val="Calibri"/>
        <family val="2"/>
        <scheme val="minor"/>
      </rPr>
      <t>Sonido profesional:</t>
    </r>
    <r>
      <rPr>
        <sz val="11"/>
        <color theme="1"/>
        <rFont val="Calibri"/>
        <family val="2"/>
        <scheme val="minor"/>
      </rPr>
      <t xml:space="preserve"> para auditorio en el ICFES con capacidad para 100 personas.</t>
    </r>
  </si>
  <si>
    <t>Micrófono de solapa</t>
  </si>
  <si>
    <t>Micrófono inalámbrico.</t>
  </si>
  <si>
    <r>
      <rPr>
        <b/>
        <sz val="11"/>
        <rFont val="Calibri"/>
        <family val="2"/>
        <scheme val="minor"/>
      </rPr>
      <t xml:space="preserve">Envío de invitaciones a través de   correo electrónico (masivo):
</t>
    </r>
    <r>
      <rPr>
        <sz val="11"/>
        <rFont val="Calibri"/>
        <family val="2"/>
        <scheme val="minor"/>
      </rPr>
      <t>Mínimo 150 personas.
El diseño de la invitación electrónica lo suministra el ICFES.  
La base de datos la suministra el ICFES.
El operador logístico deberá actualizarla de acuerdo a la confirmación de asistencia, validando los datos suministrados por el ICFES</t>
    </r>
  </si>
  <si>
    <r>
      <rPr>
        <b/>
        <sz val="11"/>
        <rFont val="Calibri"/>
        <family val="2"/>
        <scheme val="minor"/>
      </rPr>
      <t>CONVOCATORIA DE INVITADOS</t>
    </r>
    <r>
      <rPr>
        <sz val="11"/>
        <rFont val="Calibri"/>
        <family val="2"/>
        <scheme val="minor"/>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</si>
  <si>
    <r>
      <rPr>
        <b/>
        <sz val="11"/>
        <color theme="1"/>
        <rFont val="Calibri"/>
        <family val="2"/>
        <scheme val="minor"/>
      </rPr>
      <t xml:space="preserve">Control y registro del ingreso de los asistentes: </t>
    </r>
    <r>
      <rPr>
        <sz val="11"/>
        <color theme="1"/>
        <rFont val="Calibri"/>
        <family val="2"/>
        <scheme val="minor"/>
      </rPr>
      <t xml:space="preserve"> Registro sistematizado para aproximadamente 100 personas  Se debe entregar base de datos de asistentes al ICFES (En Excel que incluya como mínimo Nombre, correo electrónico y entidad, de los asistentes). </t>
    </r>
  </si>
  <si>
    <r>
      <rPr>
        <b/>
        <sz val="11"/>
        <color theme="1"/>
        <rFont val="Calibri"/>
        <family val="2"/>
        <scheme val="minor"/>
      </rPr>
      <t xml:space="preserve">Montaje y desmontaje del Evento: </t>
    </r>
    <r>
      <rPr>
        <sz val="11"/>
        <color theme="1"/>
        <rFont val="Calibri"/>
        <family val="2"/>
        <scheme val="minor"/>
      </rPr>
      <t>Corresponde a todos los recursos técnicos, infraestructura y el personal de apoyo que se requiera para la ejecución del evento en las instalaciones del ICFES para entre 50 y 100 asistentes.</t>
    </r>
  </si>
  <si>
    <t>EVENTO COMUNICACIONES</t>
  </si>
  <si>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 </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</si>
  <si>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</si>
  <si>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t xml:space="preserve">Refrigerios (Tipo I): </t>
    </r>
    <r>
      <rPr>
        <sz val="11"/>
        <rFont val="Calibri"/>
        <family val="2"/>
        <scheme val="minor"/>
      </rPr>
      <t xml:space="preserve">Gaseosa (12onz) o jugo natural, solido de sal o de dulce. (horneado pastelería, frito, canapés). Debe incluir menaje y servicio de meseros. Se requieren refrigerios AM y PM (100 para cada jornada) - 5 días. </t>
    </r>
    <r>
      <rPr>
        <b/>
        <sz val="11"/>
        <rFont val="Calibri"/>
        <family val="2"/>
        <scheme val="minor"/>
      </rPr>
      <t xml:space="preserve">NOTA: </t>
    </r>
    <r>
      <rPr>
        <sz val="11"/>
        <rFont val="Calibri"/>
        <family val="2"/>
        <scheme val="minor"/>
      </rPr>
      <t>En la columna valor unitario antes de IVA deberá ofertar el valor de  un refrigerio.</t>
    </r>
  </si>
  <si>
    <t>VALOR UNITARIO INCLUIDO IVA =</t>
  </si>
  <si>
    <t>VALOR TOTAL =</t>
  </si>
  <si>
    <t>TOTAL</t>
  </si>
  <si>
    <t>VALOR POR EVENTO CON PROMEDIO</t>
  </si>
  <si>
    <t>NO. EVENTOS</t>
  </si>
  <si>
    <t>VALOR TOTAL PPTO</t>
  </si>
  <si>
    <t>ANÁLISIS ESTUDIO DE MERCADO</t>
  </si>
  <si>
    <r>
      <rPr>
        <b/>
        <sz val="11"/>
        <rFont val="Calibri"/>
        <family val="2"/>
        <scheme val="minor"/>
      </rPr>
      <t>Salón en hotel 3 estrellas o Salón de universidad (Bogotá)</t>
    </r>
    <r>
      <rPr>
        <sz val="11"/>
        <rFont val="Calibri"/>
        <family val="2"/>
        <scheme val="minor"/>
      </rPr>
      <t xml:space="preserve">: con capacidad para 200 personas, incluyendo sillas dispuestas en forma de auditorio y telón para proyección. </t>
    </r>
    <r>
      <rPr>
        <b/>
        <sz val="11"/>
        <rFont val="Calibri"/>
        <family val="2"/>
        <scheme val="minor"/>
      </rPr>
      <t>Se requiere un salón por cuatro horas.</t>
    </r>
  </si>
  <si>
    <r>
      <rPr>
        <b/>
        <sz val="11"/>
        <color rgb="FF000000"/>
        <rFont val="Calibri"/>
        <family val="2"/>
        <scheme val="minor"/>
      </rPr>
      <t xml:space="preserve">Video Beam: </t>
    </r>
    <r>
      <rPr>
        <sz val="11"/>
        <color rgb="FF000000"/>
        <rFont val="Calibri"/>
        <family val="2"/>
        <scheme val="minor"/>
      </rPr>
      <t xml:space="preserve">Mínimo con las siguientes características: 4000 Lumens, Resolución, XGA (1024 x 768), 786.000 píxeles. </t>
    </r>
    <r>
      <rPr>
        <b/>
        <sz val="11"/>
        <color rgb="FF000000"/>
        <rFont val="Calibri"/>
        <family val="2"/>
        <scheme val="minor"/>
      </rPr>
      <t>Se requiere 1 video beam por 4 horas</t>
    </r>
    <r>
      <rPr>
        <sz val="11"/>
        <color rgb="FF000000"/>
        <rFont val="Calibri"/>
        <family val="2"/>
        <scheme val="minor"/>
      </rPr>
      <t>.</t>
    </r>
    <r>
      <rPr>
        <b/>
        <sz val="11"/>
        <color rgb="FF000000"/>
        <rFont val="Calibri"/>
        <family val="2"/>
        <scheme val="minor"/>
      </rPr>
      <t/>
    </r>
  </si>
  <si>
    <r>
      <rPr>
        <b/>
        <sz val="11"/>
        <color rgb="FF000000"/>
        <rFont val="Calibri"/>
        <family val="2"/>
        <scheme val="minor"/>
      </rPr>
      <t xml:space="preserve">Computador portátil: </t>
    </r>
    <r>
      <rPr>
        <sz val="11"/>
        <color rgb="FF000000"/>
        <rFont val="Calibri"/>
        <family val="2"/>
        <scheme val="minor"/>
      </rPr>
      <t>Mínimo con las siguientes características: Procesador intel i3, 2GB RAM, DD 80 GB, Video 128 MB, Office 2007 instalado en su versión completa, Posibilidad de conexión a internet.  Se</t>
    </r>
    <r>
      <rPr>
        <b/>
        <sz val="11"/>
        <color rgb="FF000000"/>
        <rFont val="Calibri"/>
        <family val="2"/>
        <scheme val="minor"/>
      </rPr>
      <t xml:space="preserve"> requiere 1 computador portátil por 4 horas.</t>
    </r>
  </si>
  <si>
    <r>
      <rPr>
        <b/>
        <sz val="11"/>
        <color rgb="FF000000"/>
        <rFont val="Calibri"/>
        <family val="2"/>
        <scheme val="minor"/>
      </rPr>
      <t>Sonido profesional:</t>
    </r>
    <r>
      <rPr>
        <sz val="11"/>
        <color rgb="FF000000"/>
        <rFont val="Calibri"/>
        <family val="2"/>
        <scheme val="minor"/>
      </rPr>
      <t xml:space="preserve"> (amplificaciones) requerido para auditorio con capacidad de 200 personas.</t>
    </r>
    <r>
      <rPr>
        <b/>
        <sz val="11"/>
        <color rgb="FF000000"/>
        <rFont val="Calibri"/>
        <family val="2"/>
        <scheme val="minor"/>
      </rPr>
      <t xml:space="preserve"> Se requiere sonido profesional por 4 horas. </t>
    </r>
  </si>
  <si>
    <r>
      <t xml:space="preserve">Micrófono inalámbrico. </t>
    </r>
    <r>
      <rPr>
        <sz val="11"/>
        <rFont val="Calibri"/>
        <family val="2"/>
        <scheme val="minor"/>
      </rPr>
      <t xml:space="preserve">Se requiere micrófono inalámbrico  por 4 horas. </t>
    </r>
    <r>
      <rPr>
        <b/>
        <sz val="11"/>
        <rFont val="Calibri"/>
        <family val="2"/>
        <scheme val="minor"/>
      </rPr>
      <t/>
    </r>
  </si>
  <si>
    <r>
      <t xml:space="preserve">Estación de Café Tipo II: </t>
    </r>
    <r>
      <rPr>
        <sz val="11"/>
        <rFont val="Calibri"/>
        <family val="2"/>
        <scheme val="minor"/>
      </rPr>
      <t xml:space="preserve">Café y aromática y galletas para 200 personas aproximadamente  para 4 horas . Debe incluir todo lo necesario para su funcionamiento, la estación de café debe estar acondicionada de tal forma que sea autoservicio. </t>
    </r>
    <r>
      <rPr>
        <b/>
        <sz val="11"/>
        <rFont val="Calibri"/>
        <family val="2"/>
        <scheme val="minor"/>
      </rPr>
      <t>NOTA:</t>
    </r>
    <r>
      <rPr>
        <sz val="11"/>
        <rFont val="Calibri"/>
        <family val="2"/>
        <scheme val="minor"/>
      </rPr>
      <t xml:space="preserve"> En la columna valor unitario antes de IVA deberá ofertar el valor por persona.</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</si>
  <si>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de acuerdo a la naturaleza del evento. </t>
    </r>
  </si>
  <si>
    <t>TOTAL ESTUDIO DE MERCADO</t>
  </si>
  <si>
    <t>TOTAL ESTUDIO DE MERCADO DIR. EVALUACIÓN</t>
  </si>
  <si>
    <t>TOTAL ESTUDIO DE MERCADO OFC. COMUNICACIONES</t>
  </si>
  <si>
    <t xml:space="preserve">TOTAL PRESUPUESTO </t>
  </si>
  <si>
    <t>PROPONENTE A</t>
  </si>
  <si>
    <t>PROPONENTE B</t>
  </si>
  <si>
    <t>PROPONENTE C</t>
  </si>
  <si>
    <t>PROMEDIO B y C VALOR TOTAL</t>
  </si>
</sst>
</file>

<file path=xl/styles.xml><?xml version="1.0" encoding="utf-8"?>
<styleSheet xmlns="http://schemas.openxmlformats.org/spreadsheetml/2006/main">
  <numFmts count="5">
    <numFmt numFmtId="44" formatCode="_(&quot;$&quot;\ * #,##0.00_);_(&quot;$&quot;\ * \(#,##0.00\);_(&quot;$&quot;\ * &quot;-&quot;??_);_(@_)"/>
    <numFmt numFmtId="43" formatCode="_(* #,##0.00_);_(* \(#,##0.00\);_(* &quot;-&quot;??_);_(@_)"/>
    <numFmt numFmtId="164" formatCode="_(&quot;$&quot;* #,##0.00_);_(&quot;$&quot;* \(#,##0.00\);_(&quot;$&quot;* &quot;-&quot;??_);_(@_)"/>
    <numFmt numFmtId="165" formatCode="_(&quot;$&quot;\ * #,##0_);_(&quot;$&quot;\ * \(#,##0\);_(&quot;$&quot;\ * &quot;-&quot;??_);_(@_)"/>
    <numFmt numFmtId="166" formatCode="_(* #,##0_);_(* \(#,##0\);_(* &quot;-&quot;??_);_(@_)"/>
  </numFmts>
  <fonts count="18">
    <font>
      <sz val="11"/>
      <color theme="1"/>
      <name val="Calibri"/>
      <family val="2"/>
      <scheme val="minor"/>
    </font>
    <font>
      <sz val="10"/>
      <name val="Arial"/>
      <family val="2"/>
    </font>
    <font>
      <b/>
      <sz val="1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0"/>
      <color theme="1"/>
      <name val="Arial"/>
      <family val="2"/>
    </font>
    <font>
      <sz val="11"/>
      <color theme="1"/>
      <name val="Calibri"/>
      <family val="2"/>
      <scheme val="minor"/>
    </font>
    <font>
      <b/>
      <sz val="16"/>
      <color theme="1"/>
      <name val="Calibri"/>
      <family val="2"/>
      <scheme val="minor"/>
    </font>
    <font>
      <b/>
      <sz val="12"/>
      <color theme="0"/>
      <name val="Calibri"/>
      <family val="2"/>
      <scheme val="minor"/>
    </font>
    <font>
      <b/>
      <sz val="18"/>
      <color theme="1"/>
      <name val="Calibri"/>
      <family val="2"/>
      <scheme val="minor"/>
    </font>
    <font>
      <sz val="16"/>
      <color theme="1"/>
      <name val="Calibri"/>
      <family val="2"/>
      <scheme val="minor"/>
    </font>
    <font>
      <b/>
      <sz val="14"/>
      <color theme="1"/>
      <name val="Calibri"/>
      <family val="2"/>
      <scheme val="minor"/>
    </font>
    <font>
      <b/>
      <sz val="16"/>
      <color theme="0"/>
      <name val="Calibri"/>
      <family val="2"/>
      <scheme val="minor"/>
    </font>
    <font>
      <b/>
      <sz val="20"/>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rgb="FFFFFF66"/>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thin">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diagonal/>
    </border>
    <border>
      <left style="medium">
        <color indexed="64"/>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bottom style="thin">
        <color auto="1"/>
      </bottom>
      <diagonal/>
    </border>
    <border>
      <left style="thin">
        <color auto="1"/>
      </left>
      <right/>
      <top style="medium">
        <color indexed="64"/>
      </top>
      <bottom/>
      <diagonal/>
    </border>
    <border>
      <left style="thin">
        <color auto="1"/>
      </left>
      <right/>
      <top/>
      <bottom style="medium">
        <color indexed="64"/>
      </bottom>
      <diagonal/>
    </border>
    <border>
      <left style="medium">
        <color indexed="64"/>
      </left>
      <right style="thin">
        <color auto="1"/>
      </right>
      <top/>
      <bottom style="medium">
        <color indexed="64"/>
      </bottom>
      <diagonal/>
    </border>
    <border>
      <left style="thin">
        <color auto="1"/>
      </left>
      <right/>
      <top style="medium">
        <color indexed="64"/>
      </top>
      <bottom style="thin">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thin">
        <color auto="1"/>
      </left>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indexed="64"/>
      </left>
      <right/>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s>
  <cellStyleXfs count="6">
    <xf numFmtId="0" fontId="0" fillId="0" borderId="0"/>
    <xf numFmtId="0" fontId="1" fillId="0" borderId="0"/>
    <xf numFmtId="164" fontId="1"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cellStyleXfs>
  <cellXfs count="224">
    <xf numFmtId="0" fontId="0" fillId="0" borderId="0" xfId="0"/>
    <xf numFmtId="0" fontId="0" fillId="2" borderId="0" xfId="0" applyFont="1" applyFill="1"/>
    <xf numFmtId="0" fontId="0" fillId="2" borderId="0" xfId="0" applyFont="1" applyFill="1" applyAlignment="1">
      <alignment horizontal="center"/>
    </xf>
    <xf numFmtId="0" fontId="3" fillId="2" borderId="4" xfId="0" applyFont="1" applyFill="1" applyBorder="1" applyAlignment="1">
      <alignment horizontal="justify" vertical="center" wrapText="1"/>
    </xf>
    <xf numFmtId="0" fontId="4" fillId="2" borderId="0" xfId="0" applyFont="1" applyFill="1"/>
    <xf numFmtId="0" fontId="0" fillId="2" borderId="0" xfId="0" applyFont="1" applyFill="1" applyAlignment="1">
      <alignment wrapText="1"/>
    </xf>
    <xf numFmtId="0" fontId="0" fillId="2" borderId="0" xfId="0" applyFont="1" applyFill="1" applyAlignment="1">
      <alignment horizontal="justify" vertical="center" wrapText="1"/>
    </xf>
    <xf numFmtId="0" fontId="6" fillId="2" borderId="4" xfId="0" applyFont="1" applyFill="1" applyBorder="1" applyAlignment="1">
      <alignment horizontal="justify" vertical="center" wrapText="1"/>
    </xf>
    <xf numFmtId="0" fontId="8" fillId="2" borderId="0" xfId="0" applyFont="1" applyFill="1" applyAlignment="1">
      <alignment horizontal="center" wrapText="1"/>
    </xf>
    <xf numFmtId="0" fontId="2" fillId="2" borderId="4" xfId="0" applyFont="1" applyFill="1" applyBorder="1" applyAlignment="1">
      <alignment horizontal="justify" vertical="center" wrapText="1"/>
    </xf>
    <xf numFmtId="165" fontId="0" fillId="2" borderId="4" xfId="3" applyNumberFormat="1" applyFont="1" applyFill="1" applyBorder="1"/>
    <xf numFmtId="165" fontId="0" fillId="2" borderId="2" xfId="3" applyNumberFormat="1" applyFont="1" applyFill="1" applyBorder="1"/>
    <xf numFmtId="165" fontId="0" fillId="2" borderId="0" xfId="3" applyNumberFormat="1" applyFont="1" applyFill="1"/>
    <xf numFmtId="165" fontId="8" fillId="2" borderId="0" xfId="3" applyNumberFormat="1" applyFont="1" applyFill="1" applyAlignment="1">
      <alignment horizontal="center" wrapText="1"/>
    </xf>
    <xf numFmtId="0" fontId="6" fillId="2" borderId="1" xfId="0" applyFont="1" applyFill="1" applyBorder="1" applyAlignment="1">
      <alignment horizontal="justify" vertical="center" wrapText="1"/>
    </xf>
    <xf numFmtId="165" fontId="0" fillId="2" borderId="1" xfId="3" applyNumberFormat="1" applyFont="1" applyFill="1" applyBorder="1"/>
    <xf numFmtId="0" fontId="6" fillId="2" borderId="2" xfId="0" applyFont="1" applyFill="1" applyBorder="1" applyAlignment="1">
      <alignment horizontal="justify" vertical="center" wrapText="1"/>
    </xf>
    <xf numFmtId="165" fontId="0" fillId="2" borderId="3" xfId="3" applyNumberFormat="1" applyFont="1" applyFill="1" applyBorder="1"/>
    <xf numFmtId="0" fontId="0"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0" xfId="0" applyFont="1" applyFill="1" applyAlignment="1">
      <alignment horizontal="center" wrapText="1"/>
    </xf>
    <xf numFmtId="0" fontId="6" fillId="4" borderId="1" xfId="0" applyFont="1" applyFill="1" applyBorder="1" applyAlignment="1">
      <alignment horizontal="justify"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5" fontId="0" fillId="4" borderId="1" xfId="3" applyNumberFormat="1" applyFont="1" applyFill="1" applyBorder="1"/>
    <xf numFmtId="0" fontId="6" fillId="4" borderId="4" xfId="0" applyFont="1" applyFill="1" applyBorder="1" applyAlignment="1">
      <alignment horizontal="justify" vertical="center" wrapText="1"/>
    </xf>
    <xf numFmtId="0" fontId="6" fillId="4"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165" fontId="0" fillId="4" borderId="4" xfId="3" applyNumberFormat="1" applyFont="1" applyFill="1" applyBorder="1"/>
    <xf numFmtId="0" fontId="3" fillId="4" borderId="4"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4" borderId="4" xfId="0" applyFont="1" applyFill="1" applyBorder="1" applyAlignment="1">
      <alignment horizontal="left" vertical="center" wrapText="1"/>
    </xf>
    <xf numFmtId="0" fontId="3" fillId="4" borderId="4" xfId="0" applyFont="1" applyFill="1" applyBorder="1" applyAlignment="1">
      <alignment vertical="center" wrapText="1"/>
    </xf>
    <xf numFmtId="0" fontId="6" fillId="4" borderId="2" xfId="0" applyFont="1" applyFill="1" applyBorder="1" applyAlignment="1">
      <alignment horizontal="justify" vertical="center" wrapText="1"/>
    </xf>
    <xf numFmtId="0" fontId="6" fillId="4" borderId="2" xfId="0" applyFont="1" applyFill="1" applyBorder="1" applyAlignment="1">
      <alignment horizontal="center" vertical="center" wrapText="1"/>
    </xf>
    <xf numFmtId="165" fontId="0" fillId="4" borderId="17" xfId="3" applyNumberFormat="1" applyFont="1" applyFill="1" applyBorder="1"/>
    <xf numFmtId="165" fontId="0" fillId="4" borderId="2" xfId="3" applyNumberFormat="1" applyFont="1" applyFill="1" applyBorder="1"/>
    <xf numFmtId="0" fontId="0" fillId="0" borderId="0" xfId="0" applyFont="1" applyFill="1"/>
    <xf numFmtId="0" fontId="3" fillId="2" borderId="4" xfId="0" applyFont="1" applyFill="1" applyBorder="1" applyAlignment="1">
      <alignment horizontal="center" vertical="center" wrapText="1"/>
    </xf>
    <xf numFmtId="0" fontId="14" fillId="2" borderId="0" xfId="0" applyFont="1" applyFill="1" applyBorder="1" applyAlignment="1">
      <alignment horizontal="center" vertical="center" wrapText="1"/>
    </xf>
    <xf numFmtId="165" fontId="0" fillId="4" borderId="31" xfId="3" applyNumberFormat="1" applyFont="1" applyFill="1" applyBorder="1"/>
    <xf numFmtId="165" fontId="0" fillId="4" borderId="3" xfId="3" applyNumberFormat="1" applyFont="1" applyFill="1" applyBorder="1"/>
    <xf numFmtId="165" fontId="0" fillId="4" borderId="15" xfId="3" applyNumberFormat="1" applyFont="1" applyFill="1" applyBorder="1"/>
    <xf numFmtId="0" fontId="11" fillId="2" borderId="0" xfId="0" applyFont="1" applyFill="1" applyBorder="1" applyAlignment="1">
      <alignment horizontal="center"/>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165" fontId="0" fillId="4" borderId="7" xfId="3" applyNumberFormat="1" applyFont="1" applyFill="1" applyBorder="1"/>
    <xf numFmtId="165" fontId="0" fillId="4" borderId="6" xfId="3" applyNumberFormat="1" applyFont="1" applyFill="1" applyBorder="1"/>
    <xf numFmtId="165" fontId="0" fillId="4" borderId="8" xfId="3" applyNumberFormat="1" applyFont="1" applyFill="1" applyBorder="1"/>
    <xf numFmtId="165" fontId="0" fillId="2" borderId="5" xfId="3" applyNumberFormat="1" applyFont="1" applyFill="1" applyBorder="1"/>
    <xf numFmtId="165" fontId="0" fillId="2" borderId="6" xfId="3" applyNumberFormat="1" applyFont="1" applyFill="1" applyBorder="1"/>
    <xf numFmtId="165" fontId="0" fillId="2" borderId="8" xfId="3" applyNumberFormat="1" applyFont="1" applyFill="1" applyBorder="1"/>
    <xf numFmtId="165" fontId="0" fillId="2" borderId="7" xfId="3" applyNumberFormat="1" applyFont="1" applyFill="1" applyBorder="1"/>
    <xf numFmtId="165" fontId="0" fillId="4" borderId="21" xfId="3" applyNumberFormat="1" applyFont="1" applyFill="1" applyBorder="1"/>
    <xf numFmtId="165" fontId="0" fillId="4" borderId="25" xfId="3" applyNumberFormat="1" applyFont="1" applyFill="1" applyBorder="1"/>
    <xf numFmtId="165" fontId="0" fillId="4" borderId="22" xfId="3" applyNumberFormat="1" applyFont="1" applyFill="1" applyBorder="1"/>
    <xf numFmtId="165" fontId="0" fillId="4" borderId="11" xfId="3" applyNumberFormat="1" applyFont="1" applyFill="1" applyBorder="1"/>
    <xf numFmtId="165" fontId="0" fillId="4" borderId="24" xfId="3" applyNumberFormat="1" applyFont="1" applyFill="1" applyBorder="1"/>
    <xf numFmtId="165" fontId="0" fillId="4" borderId="27" xfId="3" applyNumberFormat="1" applyFont="1" applyFill="1" applyBorder="1"/>
    <xf numFmtId="165" fontId="0" fillId="2" borderId="24" xfId="3" applyNumberFormat="1" applyFont="1" applyFill="1" applyBorder="1"/>
    <xf numFmtId="165" fontId="0" fillId="2" borderId="25" xfId="3" applyNumberFormat="1" applyFont="1" applyFill="1" applyBorder="1"/>
    <xf numFmtId="165" fontId="0" fillId="2" borderId="27" xfId="3" applyNumberFormat="1" applyFont="1" applyFill="1" applyBorder="1"/>
    <xf numFmtId="165" fontId="0" fillId="2" borderId="0" xfId="3" applyNumberFormat="1" applyFont="1" applyFill="1" applyBorder="1"/>
    <xf numFmtId="165" fontId="0" fillId="2" borderId="11" xfId="3" applyNumberFormat="1" applyFont="1" applyFill="1" applyBorder="1"/>
    <xf numFmtId="0" fontId="0"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2" borderId="0" xfId="0" applyFont="1" applyFill="1" applyBorder="1" applyAlignment="1">
      <alignment horizontal="justify" vertical="center" wrapText="1"/>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65" fontId="0" fillId="4" borderId="35" xfId="3" applyNumberFormat="1" applyFont="1" applyFill="1" applyBorder="1"/>
    <xf numFmtId="165" fontId="0" fillId="4" borderId="26" xfId="3" applyNumberFormat="1" applyFont="1" applyFill="1" applyBorder="1"/>
    <xf numFmtId="165" fontId="0" fillId="2" borderId="35" xfId="3" applyNumberFormat="1" applyFont="1" applyFill="1" applyBorder="1"/>
    <xf numFmtId="165" fontId="15" fillId="4" borderId="9" xfId="3" applyNumberFormat="1" applyFont="1" applyFill="1" applyBorder="1"/>
    <xf numFmtId="165" fontId="0" fillId="2" borderId="0" xfId="0" applyNumberFormat="1" applyFont="1" applyFill="1"/>
    <xf numFmtId="165" fontId="15" fillId="4" borderId="28" xfId="3" applyNumberFormat="1" applyFont="1" applyFill="1" applyBorder="1"/>
    <xf numFmtId="165" fontId="0" fillId="2" borderId="38" xfId="0" applyNumberFormat="1" applyFont="1" applyFill="1" applyBorder="1"/>
    <xf numFmtId="165" fontId="0" fillId="2" borderId="39" xfId="0" applyNumberFormat="1" applyFont="1" applyFill="1" applyBorder="1"/>
    <xf numFmtId="165" fontId="0" fillId="2" borderId="37" xfId="0" applyNumberFormat="1" applyFont="1" applyFill="1" applyBorder="1"/>
    <xf numFmtId="165" fontId="0" fillId="4" borderId="37" xfId="0" applyNumberFormat="1" applyFont="1" applyFill="1" applyBorder="1"/>
    <xf numFmtId="165" fontId="0" fillId="4" borderId="38" xfId="0" applyNumberFormat="1" applyFont="1" applyFill="1" applyBorder="1"/>
    <xf numFmtId="165" fontId="0" fillId="4" borderId="39" xfId="0" applyNumberFormat="1" applyFont="1" applyFill="1" applyBorder="1"/>
    <xf numFmtId="165" fontId="0" fillId="2" borderId="14" xfId="0" applyNumberFormat="1" applyFont="1" applyFill="1" applyBorder="1"/>
    <xf numFmtId="165" fontId="0" fillId="2" borderId="9" xfId="0" applyNumberFormat="1" applyFont="1" applyFill="1" applyBorder="1"/>
    <xf numFmtId="165" fontId="11" fillId="9" borderId="9" xfId="0" applyNumberFormat="1" applyFont="1" applyFill="1" applyBorder="1"/>
    <xf numFmtId="166" fontId="0" fillId="2" borderId="0" xfId="4" applyNumberFormat="1" applyFont="1" applyFill="1" applyAlignment="1">
      <alignment wrapText="1"/>
    </xf>
    <xf numFmtId="166" fontId="0" fillId="2" borderId="0" xfId="4" applyNumberFormat="1" applyFont="1" applyFill="1"/>
    <xf numFmtId="44" fontId="0" fillId="2" borderId="0" xfId="3" applyFont="1" applyFill="1"/>
    <xf numFmtId="9" fontId="0" fillId="2" borderId="0" xfId="5" applyFont="1" applyFill="1"/>
    <xf numFmtId="9" fontId="0" fillId="2" borderId="0" xfId="5" applyNumberFormat="1" applyFont="1" applyFill="1"/>
    <xf numFmtId="0" fontId="2" fillId="2" borderId="4" xfId="0" applyFont="1" applyFill="1" applyBorder="1" applyAlignment="1">
      <alignment horizontal="left" vertical="center" wrapText="1"/>
    </xf>
    <xf numFmtId="0" fontId="3" fillId="2" borderId="4" xfId="0" applyFont="1" applyFill="1" applyBorder="1" applyAlignment="1">
      <alignment vertical="center" wrapText="1"/>
    </xf>
    <xf numFmtId="165" fontId="0" fillId="2" borderId="20" xfId="3" applyNumberFormat="1" applyFont="1" applyFill="1" applyBorder="1"/>
    <xf numFmtId="2" fontId="0" fillId="4" borderId="1" xfId="0" applyNumberFormat="1" applyFill="1" applyBorder="1" applyAlignment="1">
      <alignment horizontal="justify" vertical="center" wrapText="1"/>
    </xf>
    <xf numFmtId="2" fontId="0" fillId="4" borderId="4" xfId="0" applyNumberFormat="1" applyFill="1" applyBorder="1" applyAlignment="1">
      <alignment horizontal="left" vertical="center" wrapText="1"/>
    </xf>
    <xf numFmtId="0" fontId="5" fillId="4" borderId="4" xfId="0" applyFont="1" applyFill="1" applyBorder="1" applyAlignment="1">
      <alignment horizontal="justify" vertical="center" wrapText="1"/>
    </xf>
    <xf numFmtId="0" fontId="0" fillId="4" borderId="4" xfId="0" applyFont="1" applyFill="1" applyBorder="1" applyAlignment="1">
      <alignment horizontal="center" vertical="center"/>
    </xf>
    <xf numFmtId="2" fontId="0" fillId="4" borderId="4" xfId="0" applyNumberFormat="1" applyFill="1" applyBorder="1" applyAlignment="1">
      <alignment horizontal="justify" vertical="center" wrapText="1"/>
    </xf>
    <xf numFmtId="2" fontId="0" fillId="4" borderId="2" xfId="0" applyNumberFormat="1" applyFill="1" applyBorder="1" applyAlignment="1">
      <alignment horizontal="justify" vertical="center" wrapText="1"/>
    </xf>
    <xf numFmtId="0" fontId="3" fillId="4" borderId="2" xfId="0" applyFont="1" applyFill="1" applyBorder="1" applyAlignment="1">
      <alignment horizontal="center" vertical="center" wrapText="1"/>
    </xf>
    <xf numFmtId="165" fontId="0" fillId="2" borderId="41" xfId="3" applyNumberFormat="1" applyFont="1" applyFill="1" applyBorder="1"/>
    <xf numFmtId="0" fontId="3" fillId="4" borderId="1" xfId="0" applyFont="1" applyFill="1" applyBorder="1" applyAlignment="1">
      <alignment horizontal="justify" vertical="center" wrapText="1"/>
    </xf>
    <xf numFmtId="0" fontId="6" fillId="4" borderId="25" xfId="0" applyFont="1" applyFill="1" applyBorder="1" applyAlignment="1">
      <alignment horizontal="center" vertical="center" wrapText="1"/>
    </xf>
    <xf numFmtId="165" fontId="0" fillId="4" borderId="20" xfId="3" applyNumberFormat="1" applyFont="1" applyFill="1" applyBorder="1"/>
    <xf numFmtId="0" fontId="6" fillId="2" borderId="17" xfId="0" applyFont="1" applyFill="1" applyBorder="1" applyAlignment="1">
      <alignment horizontal="justify" vertical="center" wrapText="1"/>
    </xf>
    <xf numFmtId="0" fontId="6" fillId="2" borderId="17" xfId="0" applyFont="1" applyFill="1" applyBorder="1" applyAlignment="1">
      <alignment horizontal="center" vertical="center" wrapText="1"/>
    </xf>
    <xf numFmtId="0" fontId="3" fillId="2" borderId="26" xfId="0" applyFont="1" applyFill="1" applyBorder="1" applyAlignment="1">
      <alignment horizontal="center" vertical="center" wrapText="1"/>
    </xf>
    <xf numFmtId="165" fontId="0" fillId="2" borderId="17" xfId="3" applyNumberFormat="1" applyFont="1" applyFill="1" applyBorder="1"/>
    <xf numFmtId="165" fontId="0" fillId="2" borderId="34" xfId="3" applyNumberFormat="1" applyFont="1" applyFill="1" applyBorder="1"/>
    <xf numFmtId="165" fontId="0" fillId="2" borderId="26" xfId="3" applyNumberFormat="1" applyFont="1" applyFill="1" applyBorder="1"/>
    <xf numFmtId="165" fontId="0" fillId="2" borderId="43" xfId="0" applyNumberFormat="1" applyFont="1" applyFill="1" applyBorder="1"/>
    <xf numFmtId="165" fontId="0" fillId="2" borderId="42" xfId="3" applyNumberFormat="1" applyFont="1" applyFill="1" applyBorder="1"/>
    <xf numFmtId="165" fontId="0" fillId="2" borderId="4" xfId="3" applyNumberFormat="1" applyFont="1" applyFill="1" applyBorder="1" applyAlignment="1">
      <alignment horizontal="center" vertical="center"/>
    </xf>
    <xf numFmtId="165" fontId="0" fillId="2" borderId="33" xfId="3" applyNumberFormat="1" applyFont="1" applyFill="1" applyBorder="1"/>
    <xf numFmtId="165" fontId="0" fillId="2" borderId="3" xfId="3" applyNumberFormat="1" applyFont="1" applyFill="1" applyBorder="1" applyAlignment="1">
      <alignment horizontal="center" vertical="center"/>
    </xf>
    <xf numFmtId="0" fontId="8" fillId="2" borderId="28" xfId="0" applyFont="1" applyFill="1" applyBorder="1" applyAlignment="1">
      <alignment horizontal="center" vertical="center" wrapText="1"/>
    </xf>
    <xf numFmtId="0" fontId="8" fillId="2" borderId="0" xfId="0" applyFont="1" applyFill="1" applyBorder="1" applyAlignment="1">
      <alignment horizontal="center" vertical="center" wrapText="1"/>
    </xf>
    <xf numFmtId="165" fontId="8" fillId="2" borderId="0" xfId="0" applyNumberFormat="1" applyFont="1" applyFill="1" applyBorder="1" applyAlignment="1">
      <alignment horizontal="center"/>
    </xf>
    <xf numFmtId="0" fontId="17" fillId="10" borderId="28" xfId="0" applyFont="1" applyFill="1" applyBorder="1" applyAlignment="1">
      <alignment horizontal="center" vertical="center" wrapText="1"/>
    </xf>
    <xf numFmtId="165" fontId="17" fillId="10" borderId="28" xfId="0" applyNumberFormat="1" applyFont="1" applyFill="1" applyBorder="1" applyAlignment="1">
      <alignment horizontal="center"/>
    </xf>
    <xf numFmtId="165" fontId="17" fillId="10" borderId="29" xfId="0" applyNumberFormat="1" applyFont="1" applyFill="1" applyBorder="1" applyAlignment="1">
      <alignment horizontal="center"/>
    </xf>
    <xf numFmtId="165" fontId="17" fillId="10" borderId="30" xfId="0" applyNumberFormat="1" applyFont="1" applyFill="1" applyBorder="1" applyAlignment="1">
      <alignment horizontal="center"/>
    </xf>
    <xf numFmtId="0" fontId="0" fillId="2" borderId="2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4" borderId="7"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8"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0" fillId="2" borderId="7" xfId="0" applyFont="1" applyFill="1" applyBorder="1" applyAlignment="1">
      <alignment horizontal="center" vertical="center"/>
    </xf>
    <xf numFmtId="0" fontId="4" fillId="2" borderId="1" xfId="0" applyFont="1" applyFill="1" applyBorder="1" applyAlignment="1">
      <alignment horizontal="center" vertical="center" wrapText="1"/>
    </xf>
    <xf numFmtId="165" fontId="8" fillId="2" borderId="28" xfId="0" applyNumberFormat="1" applyFont="1" applyFill="1" applyBorder="1" applyAlignment="1">
      <alignment horizontal="center"/>
    </xf>
    <xf numFmtId="165" fontId="8" fillId="2" borderId="29" xfId="0" applyNumberFormat="1" applyFont="1" applyFill="1" applyBorder="1" applyAlignment="1">
      <alignment horizontal="center"/>
    </xf>
    <xf numFmtId="165" fontId="8" fillId="2" borderId="30" xfId="0" applyNumberFormat="1" applyFont="1" applyFill="1" applyBorder="1" applyAlignment="1">
      <alignment horizontal="center"/>
    </xf>
    <xf numFmtId="2" fontId="12" fillId="6" borderId="16" xfId="0" applyNumberFormat="1" applyFont="1" applyFill="1" applyBorder="1" applyAlignment="1">
      <alignment horizontal="center" vertical="center" wrapText="1"/>
    </xf>
    <xf numFmtId="2" fontId="12" fillId="6" borderId="34" xfId="0" applyNumberFormat="1" applyFont="1" applyFill="1" applyBorder="1" applyAlignment="1">
      <alignment horizontal="center" vertical="center" wrapText="1"/>
    </xf>
    <xf numFmtId="2" fontId="12" fillId="6" borderId="36" xfId="0" applyNumberFormat="1" applyFont="1" applyFill="1" applyBorder="1" applyAlignment="1">
      <alignment horizontal="center" vertical="center" wrapText="1"/>
    </xf>
    <xf numFmtId="1" fontId="0" fillId="4" borderId="7" xfId="0" applyNumberFormat="1" applyFont="1" applyFill="1" applyBorder="1" applyAlignment="1">
      <alignment horizontal="center" vertical="center" wrapText="1"/>
    </xf>
    <xf numFmtId="1" fontId="0" fillId="4" borderId="6" xfId="0" applyNumberFormat="1" applyFont="1" applyFill="1" applyBorder="1" applyAlignment="1">
      <alignment horizontal="center" vertical="center" wrapText="1"/>
    </xf>
    <xf numFmtId="1" fontId="0" fillId="4" borderId="8"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5" xfId="0" applyFont="1" applyFill="1" applyBorder="1" applyAlignment="1">
      <alignment horizontal="center" vertical="center" wrapText="1"/>
    </xf>
    <xf numFmtId="2" fontId="12" fillId="6" borderId="17" xfId="0" applyNumberFormat="1" applyFont="1" applyFill="1" applyBorder="1" applyAlignment="1">
      <alignment horizontal="center" vertical="center" wrapText="1"/>
    </xf>
    <xf numFmtId="2" fontId="12" fillId="6" borderId="3" xfId="0" applyNumberFormat="1" applyFont="1" applyFill="1" applyBorder="1" applyAlignment="1">
      <alignment horizontal="center" vertical="center" wrapText="1"/>
    </xf>
    <xf numFmtId="2" fontId="12" fillId="7" borderId="16" xfId="0" applyNumberFormat="1" applyFont="1" applyFill="1" applyBorder="1" applyAlignment="1">
      <alignment horizontal="center" vertical="center" wrapText="1"/>
    </xf>
    <xf numFmtId="2" fontId="12" fillId="7" borderId="15" xfId="0" applyNumberFormat="1" applyFont="1" applyFill="1" applyBorder="1" applyAlignment="1">
      <alignment horizontal="center" vertical="center" wrapText="1"/>
    </xf>
    <xf numFmtId="2" fontId="12" fillId="6" borderId="20" xfId="0" applyNumberFormat="1" applyFont="1" applyFill="1" applyBorder="1" applyAlignment="1">
      <alignment horizontal="center" vertical="center" wrapText="1"/>
    </xf>
    <xf numFmtId="2" fontId="12" fillId="6" borderId="11" xfId="0" applyNumberFormat="1"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2" fontId="12" fillId="7" borderId="34" xfId="0" applyNumberFormat="1" applyFont="1" applyFill="1" applyBorder="1" applyAlignment="1">
      <alignment horizontal="center" vertical="center" wrapText="1"/>
    </xf>
    <xf numFmtId="2" fontId="12" fillId="7" borderId="33" xfId="0" applyNumberFormat="1" applyFont="1" applyFill="1" applyBorder="1" applyAlignment="1">
      <alignment horizontal="center" vertical="center" wrapText="1"/>
    </xf>
    <xf numFmtId="2" fontId="12" fillId="7" borderId="17" xfId="0" applyNumberFormat="1" applyFont="1" applyFill="1" applyBorder="1" applyAlignment="1">
      <alignment horizontal="center" vertical="center" wrapText="1"/>
    </xf>
    <xf numFmtId="2" fontId="12" fillId="7" borderId="2" xfId="0" applyNumberFormat="1" applyFont="1" applyFill="1" applyBorder="1" applyAlignment="1">
      <alignment horizontal="center" vertical="center" wrapText="1"/>
    </xf>
    <xf numFmtId="2" fontId="12" fillId="7" borderId="20" xfId="0" applyNumberFormat="1" applyFont="1" applyFill="1" applyBorder="1" applyAlignment="1">
      <alignment horizontal="center" vertical="center" wrapText="1"/>
    </xf>
    <xf numFmtId="2" fontId="12" fillId="7" borderId="8" xfId="0" applyNumberFormat="1"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23" xfId="0" applyFont="1" applyFill="1" applyBorder="1" applyAlignment="1">
      <alignment horizontal="center" vertical="center" wrapText="1"/>
    </xf>
    <xf numFmtId="165" fontId="0" fillId="4" borderId="12" xfId="0" applyNumberFormat="1" applyFont="1" applyFill="1" applyBorder="1" applyAlignment="1">
      <alignment horizontal="center" vertical="center"/>
    </xf>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166" fontId="0" fillId="4" borderId="12" xfId="4" applyNumberFormat="1" applyFont="1" applyFill="1" applyBorder="1" applyAlignment="1">
      <alignment horizontal="center" vertical="center"/>
    </xf>
    <xf numFmtId="166" fontId="0" fillId="4" borderId="13" xfId="4" applyNumberFormat="1" applyFont="1" applyFill="1" applyBorder="1" applyAlignment="1">
      <alignment horizontal="center" vertical="center"/>
    </xf>
    <xf numFmtId="166" fontId="0" fillId="4" borderId="14" xfId="4" applyNumberFormat="1" applyFont="1" applyFill="1" applyBorder="1" applyAlignment="1">
      <alignment horizontal="center" vertical="center"/>
    </xf>
    <xf numFmtId="165" fontId="11" fillId="4" borderId="28" xfId="3" applyNumberFormat="1" applyFont="1" applyFill="1" applyBorder="1" applyAlignment="1">
      <alignment horizontal="center"/>
    </xf>
    <xf numFmtId="165" fontId="11" fillId="4" borderId="29" xfId="3" applyNumberFormat="1" applyFont="1" applyFill="1" applyBorder="1" applyAlignment="1">
      <alignment horizontal="center"/>
    </xf>
    <xf numFmtId="165" fontId="11" fillId="4" borderId="18" xfId="3" applyNumberFormat="1" applyFont="1" applyFill="1" applyBorder="1" applyAlignment="1">
      <alignment horizontal="center"/>
    </xf>
    <xf numFmtId="165" fontId="11" fillId="4" borderId="19" xfId="3" applyNumberFormat="1" applyFont="1" applyFill="1" applyBorder="1" applyAlignment="1">
      <alignment horizontal="center"/>
    </xf>
    <xf numFmtId="0" fontId="12" fillId="8" borderId="37"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12" fillId="8" borderId="40" xfId="0" applyFont="1" applyFill="1" applyBorder="1" applyAlignment="1">
      <alignment horizontal="center" vertical="center" wrapText="1"/>
    </xf>
    <xf numFmtId="165" fontId="0" fillId="4" borderId="12" xfId="0" applyNumberFormat="1"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4" xfId="0" applyFont="1" applyFill="1" applyBorder="1" applyAlignment="1">
      <alignment horizontal="center" vertical="center" wrapText="1"/>
    </xf>
    <xf numFmtId="165"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166" fontId="12" fillId="8" borderId="37" xfId="4" applyNumberFormat="1" applyFont="1" applyFill="1" applyBorder="1" applyAlignment="1">
      <alignment horizontal="center" vertical="center" wrapText="1"/>
    </xf>
    <xf numFmtId="166" fontId="12" fillId="8" borderId="38" xfId="4" applyNumberFormat="1" applyFont="1" applyFill="1" applyBorder="1" applyAlignment="1">
      <alignment horizontal="center" vertical="center" wrapText="1"/>
    </xf>
    <xf numFmtId="166" fontId="12" fillId="8" borderId="40" xfId="4" applyNumberFormat="1" applyFont="1" applyFill="1" applyBorder="1" applyAlignment="1">
      <alignment horizontal="center" vertical="center" wrapText="1"/>
    </xf>
    <xf numFmtId="166" fontId="0" fillId="4" borderId="12" xfId="4" applyNumberFormat="1" applyFont="1" applyFill="1" applyBorder="1" applyAlignment="1">
      <alignment horizontal="center" vertical="center" wrapText="1"/>
    </xf>
    <xf numFmtId="166" fontId="0" fillId="4" borderId="13" xfId="4" applyNumberFormat="1" applyFont="1" applyFill="1" applyBorder="1" applyAlignment="1">
      <alignment horizontal="center" vertical="center" wrapText="1"/>
    </xf>
    <xf numFmtId="166" fontId="0" fillId="4" borderId="14" xfId="4" applyNumberFormat="1" applyFont="1" applyFill="1" applyBorder="1" applyAlignment="1">
      <alignment horizontal="center" vertical="center" wrapText="1"/>
    </xf>
    <xf numFmtId="166" fontId="0" fillId="2" borderId="12" xfId="4" applyNumberFormat="1" applyFont="1" applyFill="1" applyBorder="1" applyAlignment="1">
      <alignment horizontal="center" vertical="center" wrapText="1"/>
    </xf>
    <xf numFmtId="166" fontId="0" fillId="2" borderId="13" xfId="4" applyNumberFormat="1" applyFont="1" applyFill="1" applyBorder="1" applyAlignment="1">
      <alignment horizontal="center" vertical="center" wrapText="1"/>
    </xf>
    <xf numFmtId="166" fontId="0" fillId="2" borderId="14" xfId="4" applyNumberFormat="1" applyFont="1" applyFill="1" applyBorder="1" applyAlignment="1">
      <alignment horizontal="center" vertical="center" wrapText="1"/>
    </xf>
    <xf numFmtId="165" fontId="0" fillId="2" borderId="13" xfId="0" applyNumberFormat="1" applyFont="1" applyFill="1" applyBorder="1" applyAlignment="1">
      <alignment horizontal="center" vertical="center" wrapText="1"/>
    </xf>
    <xf numFmtId="0" fontId="13" fillId="2" borderId="0" xfId="0" applyFont="1" applyFill="1" applyAlignment="1">
      <alignment horizontal="center" wrapText="1"/>
    </xf>
    <xf numFmtId="165" fontId="16" fillId="5" borderId="28" xfId="3" applyNumberFormat="1" applyFont="1" applyFill="1" applyBorder="1" applyAlignment="1">
      <alignment horizontal="center"/>
    </xf>
    <xf numFmtId="165" fontId="16" fillId="5" borderId="29" xfId="3" applyNumberFormat="1" applyFont="1" applyFill="1" applyBorder="1" applyAlignment="1">
      <alignment horizontal="center"/>
    </xf>
    <xf numFmtId="2" fontId="12" fillId="5" borderId="20" xfId="0" applyNumberFormat="1" applyFont="1" applyFill="1" applyBorder="1" applyAlignment="1">
      <alignment horizontal="center" vertical="center" wrapText="1"/>
    </xf>
    <xf numFmtId="2" fontId="12" fillId="5" borderId="11" xfId="0" applyNumberFormat="1" applyFont="1" applyFill="1" applyBorder="1" applyAlignment="1">
      <alignment horizontal="center" vertical="center" wrapText="1"/>
    </xf>
    <xf numFmtId="2" fontId="12" fillId="5" borderId="17" xfId="0" applyNumberFormat="1" applyFont="1" applyFill="1" applyBorder="1" applyAlignment="1">
      <alignment horizontal="center" vertical="center" wrapText="1"/>
    </xf>
    <xf numFmtId="2" fontId="12" fillId="5" borderId="3" xfId="0" applyNumberFormat="1" applyFont="1" applyFill="1" applyBorder="1" applyAlignment="1">
      <alignment horizontal="center" vertical="center" wrapText="1"/>
    </xf>
    <xf numFmtId="2" fontId="12" fillId="5" borderId="16"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2" fontId="12" fillId="5" borderId="35" xfId="0" applyNumberFormat="1" applyFont="1" applyFill="1" applyBorder="1" applyAlignment="1">
      <alignment horizontal="center" vertical="center" wrapText="1"/>
    </xf>
    <xf numFmtId="165" fontId="16" fillId="7" borderId="28" xfId="3" applyNumberFormat="1" applyFont="1" applyFill="1" applyBorder="1" applyAlignment="1">
      <alignment horizontal="center"/>
    </xf>
    <xf numFmtId="165" fontId="16" fillId="7" borderId="29" xfId="3" applyNumberFormat="1" applyFont="1" applyFill="1" applyBorder="1" applyAlignment="1">
      <alignment horizontal="center"/>
    </xf>
    <xf numFmtId="165" fontId="16" fillId="7" borderId="30" xfId="3" applyNumberFormat="1" applyFont="1" applyFill="1" applyBorder="1" applyAlignment="1">
      <alignment horizontal="center"/>
    </xf>
    <xf numFmtId="165" fontId="16" fillId="6" borderId="28" xfId="3" applyNumberFormat="1" applyFont="1" applyFill="1" applyBorder="1" applyAlignment="1">
      <alignment horizontal="center"/>
    </xf>
    <xf numFmtId="165" fontId="16" fillId="6" borderId="29" xfId="3" applyNumberFormat="1" applyFont="1" applyFill="1" applyBorder="1" applyAlignment="1">
      <alignment horizontal="center"/>
    </xf>
    <xf numFmtId="165" fontId="16" fillId="6" borderId="30" xfId="3" applyNumberFormat="1" applyFont="1" applyFill="1" applyBorder="1" applyAlignment="1">
      <alignment horizontal="center"/>
    </xf>
  </cellXfs>
  <cellStyles count="6">
    <cellStyle name="Millares" xfId="4" builtinId="3"/>
    <cellStyle name="Moneda" xfId="3" builtinId="4"/>
    <cellStyle name="Moneda 2" xfId="2"/>
    <cellStyle name="Normal" xfId="0" builtinId="0"/>
    <cellStyle name="Normal 2" xfId="1"/>
    <cellStyle name="Porcentual" xfId="5" builtinId="5"/>
  </cellStyles>
  <dxfs count="0"/>
  <tableStyles count="0" defaultTableStyle="TableStyleMedium9" defaultPivotStyle="PivotStyleLight16"/>
  <colors>
    <mruColors>
      <color rgb="FFFFFF66"/>
      <color rgb="FFE6E3D2"/>
      <color rgb="FF99FFCC"/>
      <color rgb="FF33CCFF"/>
      <color rgb="FFCC99FF"/>
      <color rgb="FFCCCC00"/>
      <color rgb="FFFFCC66"/>
      <color rgb="FF6699FF"/>
      <color rgb="FF6666FF"/>
      <color rgb="FFFC9EFE"/>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273843</xdr:colOff>
      <xdr:row>1</xdr:row>
      <xdr:rowOff>178595</xdr:rowOff>
    </xdr:from>
    <xdr:to>
      <xdr:col>3</xdr:col>
      <xdr:colOff>1413441</xdr:colOff>
      <xdr:row>5</xdr:row>
      <xdr:rowOff>102091</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73843" y="178595"/>
          <a:ext cx="2226469" cy="852184"/>
        </a:xfrm>
        <a:prstGeom prst="rect">
          <a:avLst/>
        </a:prstGeom>
        <a:noFill/>
        <a:ln w="9525">
          <a:noFill/>
          <a:miter lim="800000"/>
          <a:headEnd/>
          <a:tailEnd/>
        </a:ln>
      </xdr:spPr>
    </xdr:pic>
    <xdr:clientData/>
  </xdr:twoCellAnchor>
  <xdr:twoCellAnchor>
    <xdr:from>
      <xdr:col>2</xdr:col>
      <xdr:colOff>394928</xdr:colOff>
      <xdr:row>62</xdr:row>
      <xdr:rowOff>41015</xdr:rowOff>
    </xdr:from>
    <xdr:to>
      <xdr:col>8</xdr:col>
      <xdr:colOff>113221</xdr:colOff>
      <xdr:row>79</xdr:row>
      <xdr:rowOff>163286</xdr:rowOff>
    </xdr:to>
    <xdr:sp macro="" textlink="">
      <xdr:nvSpPr>
        <xdr:cNvPr id="3" name="2 CuadroTexto"/>
        <xdr:cNvSpPr txBox="1"/>
      </xdr:nvSpPr>
      <xdr:spPr>
        <a:xfrm>
          <a:off x="735107" y="40386194"/>
          <a:ext cx="7596828" cy="3387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CO" sz="1200" b="1"/>
            <a:t>ANÁLISIS ESTUDIO DE MERCADO:</a:t>
          </a:r>
        </a:p>
        <a:p>
          <a:endParaRPr lang="es-CO" sz="1200" b="1"/>
        </a:p>
        <a:p>
          <a:pPr lvl="0"/>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endParaRPr lang="es-CO" sz="1200">
            <a:solidFill>
              <a:schemeClr val="dk1"/>
            </a:solidFill>
            <a:latin typeface="+mn-lt"/>
            <a:ea typeface="+mn-ea"/>
            <a:cs typeface="+mn-cs"/>
          </a:endParaRPr>
        </a:p>
        <a:p>
          <a:pPr lvl="0"/>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4:V64"/>
  <sheetViews>
    <sheetView tabSelected="1" zoomScale="70" zoomScaleNormal="70" workbookViewId="0">
      <pane ySplit="9" topLeftCell="A10" activePane="bottomLeft" state="frozen"/>
      <selection pane="bottomLeft" activeCell="J55" sqref="J55"/>
    </sheetView>
  </sheetViews>
  <sheetFormatPr baseColWidth="10" defaultRowHeight="1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5703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5703125" style="1" customWidth="1"/>
    <col min="23" max="16384" width="11.42578125" style="1"/>
  </cols>
  <sheetData>
    <row r="4" spans="1:22" s="5" customFormat="1" ht="23.25" customHeight="1">
      <c r="A4" s="208" t="s">
        <v>45</v>
      </c>
      <c r="B4" s="208"/>
      <c r="C4" s="208"/>
      <c r="D4" s="208"/>
      <c r="E4" s="208"/>
      <c r="F4" s="208"/>
      <c r="G4" s="208"/>
      <c r="H4" s="208"/>
      <c r="I4" s="208"/>
      <c r="J4" s="208"/>
      <c r="K4" s="208"/>
      <c r="L4" s="208"/>
      <c r="M4" s="208"/>
      <c r="N4" s="208"/>
      <c r="O4" s="208"/>
      <c r="P4" s="208"/>
      <c r="Q4" s="208"/>
      <c r="R4" s="208"/>
      <c r="S4" s="208"/>
      <c r="T4" s="208"/>
      <c r="U4" s="208"/>
      <c r="V4" s="208"/>
    </row>
    <row r="5" spans="1:22" s="5" customFormat="1" ht="18.75" customHeight="1">
      <c r="U5" s="90"/>
    </row>
    <row r="6" spans="1:22" s="5" customFormat="1" ht="16.5" thickBot="1">
      <c r="A6" s="8"/>
      <c r="B6" s="8"/>
      <c r="C6" s="8"/>
      <c r="D6" s="8"/>
      <c r="E6" s="22"/>
      <c r="F6" s="8"/>
      <c r="G6" s="13"/>
      <c r="H6" s="13"/>
      <c r="I6" s="13"/>
      <c r="J6" s="13"/>
      <c r="U6" s="90"/>
    </row>
    <row r="7" spans="1:22" ht="21.75" thickBot="1">
      <c r="E7" s="41"/>
      <c r="F7" s="45"/>
      <c r="G7" s="218" t="s">
        <v>57</v>
      </c>
      <c r="H7" s="219"/>
      <c r="I7" s="219"/>
      <c r="J7" s="220"/>
      <c r="K7" s="221" t="s">
        <v>58</v>
      </c>
      <c r="L7" s="222"/>
      <c r="M7" s="222"/>
      <c r="N7" s="223"/>
      <c r="O7" s="209" t="s">
        <v>59</v>
      </c>
      <c r="P7" s="210"/>
      <c r="Q7" s="210"/>
      <c r="R7" s="210"/>
      <c r="S7" s="189" t="s">
        <v>60</v>
      </c>
      <c r="T7" s="189" t="s">
        <v>42</v>
      </c>
      <c r="U7" s="198" t="s">
        <v>43</v>
      </c>
      <c r="V7" s="189" t="s">
        <v>44</v>
      </c>
    </row>
    <row r="8" spans="1:22" s="5" customFormat="1" ht="15" customHeight="1">
      <c r="A8" s="137" t="s">
        <v>0</v>
      </c>
      <c r="B8" s="137" t="s">
        <v>24</v>
      </c>
      <c r="C8" s="137" t="s">
        <v>1</v>
      </c>
      <c r="D8" s="137" t="s">
        <v>8</v>
      </c>
      <c r="E8" s="137" t="s">
        <v>12</v>
      </c>
      <c r="F8" s="168" t="s">
        <v>13</v>
      </c>
      <c r="G8" s="174" t="s">
        <v>2</v>
      </c>
      <c r="H8" s="172" t="s">
        <v>11</v>
      </c>
      <c r="I8" s="164" t="s">
        <v>39</v>
      </c>
      <c r="J8" s="170" t="s">
        <v>40</v>
      </c>
      <c r="K8" s="166" t="s">
        <v>2</v>
      </c>
      <c r="L8" s="162" t="s">
        <v>11</v>
      </c>
      <c r="M8" s="150" t="s">
        <v>39</v>
      </c>
      <c r="N8" s="151" t="s">
        <v>40</v>
      </c>
      <c r="O8" s="211" t="s">
        <v>2</v>
      </c>
      <c r="P8" s="213" t="s">
        <v>11</v>
      </c>
      <c r="Q8" s="215" t="s">
        <v>39</v>
      </c>
      <c r="R8" s="216" t="s">
        <v>40</v>
      </c>
      <c r="S8" s="190"/>
      <c r="T8" s="190"/>
      <c r="U8" s="199"/>
      <c r="V8" s="190"/>
    </row>
    <row r="9" spans="1:22" s="5" customFormat="1" ht="48" customHeight="1" thickBot="1">
      <c r="A9" s="138"/>
      <c r="B9" s="138"/>
      <c r="C9" s="138"/>
      <c r="D9" s="138"/>
      <c r="E9" s="138"/>
      <c r="F9" s="169"/>
      <c r="G9" s="175"/>
      <c r="H9" s="173"/>
      <c r="I9" s="165"/>
      <c r="J9" s="171"/>
      <c r="K9" s="167"/>
      <c r="L9" s="163"/>
      <c r="M9" s="150"/>
      <c r="N9" s="152"/>
      <c r="O9" s="212"/>
      <c r="P9" s="214"/>
      <c r="Q9" s="215"/>
      <c r="R9" s="217"/>
      <c r="S9" s="191"/>
      <c r="T9" s="191"/>
      <c r="U9" s="200"/>
      <c r="V9" s="191"/>
    </row>
    <row r="10" spans="1:22" ht="45">
      <c r="A10" s="139">
        <v>1</v>
      </c>
      <c r="B10" s="142"/>
      <c r="C10" s="142" t="s">
        <v>17</v>
      </c>
      <c r="D10" s="23" t="s">
        <v>3</v>
      </c>
      <c r="E10" s="24">
        <v>1</v>
      </c>
      <c r="F10" s="46">
        <v>1</v>
      </c>
      <c r="G10" s="52">
        <v>5415022.820453315</v>
      </c>
      <c r="H10" s="42">
        <f>+G10*16%</f>
        <v>866403.65127253043</v>
      </c>
      <c r="I10" s="42">
        <f>+H10+G10</f>
        <v>6281426.4717258457</v>
      </c>
      <c r="J10" s="59">
        <f>+I10*F10*E10</f>
        <v>6281426.4717258457</v>
      </c>
      <c r="K10" s="52">
        <v>660000</v>
      </c>
      <c r="L10" s="26">
        <f>+K10*16%</f>
        <v>105600</v>
      </c>
      <c r="M10" s="26">
        <f>+L10+K10</f>
        <v>765600</v>
      </c>
      <c r="N10" s="63">
        <f>+M10*E10*F10</f>
        <v>765600</v>
      </c>
      <c r="O10" s="52">
        <v>500000</v>
      </c>
      <c r="P10" s="26">
        <f>+O10*16%</f>
        <v>80000</v>
      </c>
      <c r="Q10" s="26">
        <f>+P10+O10</f>
        <v>580000</v>
      </c>
      <c r="R10" s="63">
        <f>+Q10*F10*E10</f>
        <v>580000</v>
      </c>
      <c r="S10" s="84">
        <f>AVERAGE(N10,R10)</f>
        <v>672800</v>
      </c>
      <c r="T10" s="192">
        <f>SUM(S10:S20)</f>
        <v>74511092</v>
      </c>
      <c r="U10" s="201">
        <v>1</v>
      </c>
      <c r="V10" s="192">
        <f>+U10*T10</f>
        <v>74511092</v>
      </c>
    </row>
    <row r="11" spans="1:22" ht="90" customHeight="1">
      <c r="A11" s="140"/>
      <c r="B11" s="143"/>
      <c r="C11" s="143"/>
      <c r="D11" s="27" t="s">
        <v>20</v>
      </c>
      <c r="E11" s="28">
        <v>5</v>
      </c>
      <c r="F11" s="47">
        <v>7</v>
      </c>
      <c r="G11" s="53">
        <v>1315076.9706815192</v>
      </c>
      <c r="H11" s="30">
        <f t="shared" ref="H11:H20" si="0">+G11*16%</f>
        <v>210412.31530904307</v>
      </c>
      <c r="I11" s="30">
        <f t="shared" ref="I11:I31" si="1">+H11+G11</f>
        <v>1525489.2859905623</v>
      </c>
      <c r="J11" s="60">
        <f t="shared" ref="J11:J31" si="2">+I11*F11*E11</f>
        <v>53392125.009669676</v>
      </c>
      <c r="K11" s="53">
        <v>350000</v>
      </c>
      <c r="L11" s="30">
        <f t="shared" ref="L11:L20" si="3">+K11*16%</f>
        <v>56000</v>
      </c>
      <c r="M11" s="30">
        <f t="shared" ref="M11:M31" si="4">+L11+K11</f>
        <v>406000</v>
      </c>
      <c r="N11" s="60">
        <f t="shared" ref="N11:N20" si="5">+M11*E11*F11</f>
        <v>14210000</v>
      </c>
      <c r="O11" s="53">
        <v>250000</v>
      </c>
      <c r="P11" s="30">
        <f t="shared" ref="P11:P20" si="6">+O11*16%</f>
        <v>40000</v>
      </c>
      <c r="Q11" s="30">
        <f t="shared" ref="Q11:Q31" si="7">+P11+O11</f>
        <v>290000</v>
      </c>
      <c r="R11" s="60">
        <f t="shared" ref="R11:R31" si="8">+Q11*F11*E11</f>
        <v>10150000</v>
      </c>
      <c r="S11" s="85">
        <f t="shared" ref="S11:S31" si="9">AVERAGE(N11,R11)</f>
        <v>12180000</v>
      </c>
      <c r="T11" s="193"/>
      <c r="U11" s="202"/>
      <c r="V11" s="193"/>
    </row>
    <row r="12" spans="1:22" ht="60">
      <c r="A12" s="140"/>
      <c r="B12" s="143"/>
      <c r="C12" s="143"/>
      <c r="D12" s="31" t="s">
        <v>19</v>
      </c>
      <c r="E12" s="29">
        <v>5</v>
      </c>
      <c r="F12" s="47">
        <v>6</v>
      </c>
      <c r="G12" s="53">
        <v>409994.58497717953</v>
      </c>
      <c r="H12" s="30">
        <f t="shared" si="0"/>
        <v>65599.133596348722</v>
      </c>
      <c r="I12" s="30">
        <f t="shared" si="1"/>
        <v>475593.71857352823</v>
      </c>
      <c r="J12" s="60">
        <f t="shared" si="2"/>
        <v>14267811.557205845</v>
      </c>
      <c r="K12" s="53">
        <v>230000</v>
      </c>
      <c r="L12" s="30">
        <f t="shared" si="3"/>
        <v>36800</v>
      </c>
      <c r="M12" s="30">
        <f t="shared" si="4"/>
        <v>266800</v>
      </c>
      <c r="N12" s="60">
        <f t="shared" si="5"/>
        <v>8004000</v>
      </c>
      <c r="O12" s="53">
        <v>220000</v>
      </c>
      <c r="P12" s="30">
        <f t="shared" si="6"/>
        <v>35200</v>
      </c>
      <c r="Q12" s="30">
        <f t="shared" si="7"/>
        <v>255200</v>
      </c>
      <c r="R12" s="60">
        <f t="shared" si="8"/>
        <v>7656000</v>
      </c>
      <c r="S12" s="85">
        <f t="shared" si="9"/>
        <v>7830000</v>
      </c>
      <c r="T12" s="193"/>
      <c r="U12" s="202"/>
      <c r="V12" s="193"/>
    </row>
    <row r="13" spans="1:22" ht="90">
      <c r="A13" s="140"/>
      <c r="B13" s="143"/>
      <c r="C13" s="143"/>
      <c r="D13" s="31" t="s">
        <v>18</v>
      </c>
      <c r="E13" s="29">
        <v>5</v>
      </c>
      <c r="F13" s="47">
        <v>7</v>
      </c>
      <c r="G13" s="53">
        <v>232072.40659085635</v>
      </c>
      <c r="H13" s="30">
        <f t="shared" si="0"/>
        <v>37131.585054537019</v>
      </c>
      <c r="I13" s="30">
        <f t="shared" si="1"/>
        <v>269203.99164539337</v>
      </c>
      <c r="J13" s="60">
        <f t="shared" si="2"/>
        <v>9422139.7075887676</v>
      </c>
      <c r="K13" s="53">
        <v>150000</v>
      </c>
      <c r="L13" s="30">
        <f t="shared" si="3"/>
        <v>24000</v>
      </c>
      <c r="M13" s="30">
        <f t="shared" si="4"/>
        <v>174000</v>
      </c>
      <c r="N13" s="60">
        <f t="shared" si="5"/>
        <v>6090000</v>
      </c>
      <c r="O13" s="53">
        <v>120000</v>
      </c>
      <c r="P13" s="30">
        <f t="shared" si="6"/>
        <v>19200</v>
      </c>
      <c r="Q13" s="30">
        <f t="shared" si="7"/>
        <v>139200</v>
      </c>
      <c r="R13" s="60">
        <f t="shared" si="8"/>
        <v>4872000</v>
      </c>
      <c r="S13" s="85">
        <f t="shared" si="9"/>
        <v>5481000</v>
      </c>
      <c r="T13" s="193"/>
      <c r="U13" s="202"/>
      <c r="V13" s="193"/>
    </row>
    <row r="14" spans="1:22" ht="75">
      <c r="A14" s="140"/>
      <c r="B14" s="143"/>
      <c r="C14" s="143"/>
      <c r="D14" s="32" t="s">
        <v>21</v>
      </c>
      <c r="E14" s="28">
        <v>5</v>
      </c>
      <c r="F14" s="47">
        <v>6</v>
      </c>
      <c r="G14" s="53">
        <v>123771.95018179006</v>
      </c>
      <c r="H14" s="30">
        <f t="shared" si="0"/>
        <v>19803.512029086411</v>
      </c>
      <c r="I14" s="30">
        <f t="shared" si="1"/>
        <v>143575.46221087646</v>
      </c>
      <c r="J14" s="60">
        <f t="shared" si="2"/>
        <v>4307263.8663262939</v>
      </c>
      <c r="K14" s="53">
        <v>80000</v>
      </c>
      <c r="L14" s="30">
        <f t="shared" si="3"/>
        <v>12800</v>
      </c>
      <c r="M14" s="30">
        <f t="shared" si="4"/>
        <v>92800</v>
      </c>
      <c r="N14" s="60">
        <f t="shared" si="5"/>
        <v>2784000</v>
      </c>
      <c r="O14" s="53">
        <v>40000</v>
      </c>
      <c r="P14" s="30">
        <f t="shared" si="6"/>
        <v>6400</v>
      </c>
      <c r="Q14" s="30">
        <f t="shared" si="7"/>
        <v>46400</v>
      </c>
      <c r="R14" s="60">
        <f t="shared" si="8"/>
        <v>1392000</v>
      </c>
      <c r="S14" s="85">
        <f t="shared" si="9"/>
        <v>2088000</v>
      </c>
      <c r="T14" s="193"/>
      <c r="U14" s="202"/>
      <c r="V14" s="193"/>
    </row>
    <row r="15" spans="1:22" ht="75">
      <c r="A15" s="140"/>
      <c r="B15" s="143"/>
      <c r="C15" s="143"/>
      <c r="D15" s="33" t="s">
        <v>38</v>
      </c>
      <c r="E15" s="28">
        <v>5</v>
      </c>
      <c r="F15" s="47">
        <v>200</v>
      </c>
      <c r="G15" s="53">
        <v>20112.941904540883</v>
      </c>
      <c r="H15" s="30">
        <f t="shared" si="0"/>
        <v>3218.0707047265414</v>
      </c>
      <c r="I15" s="30">
        <f t="shared" si="1"/>
        <v>23331.012609267425</v>
      </c>
      <c r="J15" s="60">
        <f t="shared" si="2"/>
        <v>23331012.609267425</v>
      </c>
      <c r="K15" s="53">
        <v>22000</v>
      </c>
      <c r="L15" s="30">
        <f t="shared" si="3"/>
        <v>3520</v>
      </c>
      <c r="M15" s="30">
        <f t="shared" si="4"/>
        <v>25520</v>
      </c>
      <c r="N15" s="60">
        <f t="shared" si="5"/>
        <v>25520000</v>
      </c>
      <c r="O15" s="53">
        <v>13500</v>
      </c>
      <c r="P15" s="30">
        <f t="shared" si="6"/>
        <v>2160</v>
      </c>
      <c r="Q15" s="30">
        <f t="shared" si="7"/>
        <v>15660</v>
      </c>
      <c r="R15" s="60">
        <f t="shared" si="8"/>
        <v>15660000</v>
      </c>
      <c r="S15" s="85">
        <f t="shared" si="9"/>
        <v>20590000</v>
      </c>
      <c r="T15" s="193"/>
      <c r="U15" s="202"/>
      <c r="V15" s="193"/>
    </row>
    <row r="16" spans="1:22" ht="150">
      <c r="A16" s="140"/>
      <c r="B16" s="143"/>
      <c r="C16" s="143"/>
      <c r="D16" s="27" t="s">
        <v>36</v>
      </c>
      <c r="E16" s="28">
        <v>5</v>
      </c>
      <c r="F16" s="47">
        <v>100</v>
      </c>
      <c r="G16" s="53">
        <v>92828.962636342549</v>
      </c>
      <c r="H16" s="30">
        <f t="shared" si="0"/>
        <v>14852.634021814809</v>
      </c>
      <c r="I16" s="30">
        <f t="shared" si="1"/>
        <v>107681.59665815736</v>
      </c>
      <c r="J16" s="60">
        <f t="shared" si="2"/>
        <v>53840798.329078674</v>
      </c>
      <c r="K16" s="53">
        <v>48000</v>
      </c>
      <c r="L16" s="30">
        <f t="shared" si="3"/>
        <v>7680</v>
      </c>
      <c r="M16" s="30">
        <f t="shared" si="4"/>
        <v>55680</v>
      </c>
      <c r="N16" s="60">
        <f t="shared" si="5"/>
        <v>27840000</v>
      </c>
      <c r="O16" s="53">
        <v>35000</v>
      </c>
      <c r="P16" s="30">
        <f t="shared" si="6"/>
        <v>5600</v>
      </c>
      <c r="Q16" s="30">
        <f t="shared" si="7"/>
        <v>40600</v>
      </c>
      <c r="R16" s="60">
        <f t="shared" si="8"/>
        <v>20300000</v>
      </c>
      <c r="S16" s="85">
        <f t="shared" si="9"/>
        <v>24070000</v>
      </c>
      <c r="T16" s="193"/>
      <c r="U16" s="202"/>
      <c r="V16" s="193"/>
    </row>
    <row r="17" spans="1:22" ht="30">
      <c r="A17" s="140"/>
      <c r="B17" s="143"/>
      <c r="C17" s="143"/>
      <c r="D17" s="34" t="s">
        <v>4</v>
      </c>
      <c r="E17" s="29">
        <v>1</v>
      </c>
      <c r="F17" s="47">
        <v>1</v>
      </c>
      <c r="G17" s="53">
        <v>541502.28204533155</v>
      </c>
      <c r="H17" s="30">
        <f t="shared" si="0"/>
        <v>86640.365127253055</v>
      </c>
      <c r="I17" s="30">
        <f t="shared" si="1"/>
        <v>628142.64717258466</v>
      </c>
      <c r="J17" s="60">
        <f t="shared" si="2"/>
        <v>628142.64717258466</v>
      </c>
      <c r="K17" s="53">
        <v>300000</v>
      </c>
      <c r="L17" s="30">
        <f t="shared" si="3"/>
        <v>48000</v>
      </c>
      <c r="M17" s="30">
        <f t="shared" si="4"/>
        <v>348000</v>
      </c>
      <c r="N17" s="60">
        <f t="shared" si="5"/>
        <v>348000</v>
      </c>
      <c r="O17" s="53">
        <v>230000</v>
      </c>
      <c r="P17" s="30">
        <f t="shared" si="6"/>
        <v>36800</v>
      </c>
      <c r="Q17" s="30">
        <f t="shared" si="7"/>
        <v>266800</v>
      </c>
      <c r="R17" s="60">
        <f t="shared" si="8"/>
        <v>266800</v>
      </c>
      <c r="S17" s="85">
        <f t="shared" si="9"/>
        <v>307400</v>
      </c>
      <c r="T17" s="193"/>
      <c r="U17" s="202"/>
      <c r="V17" s="193"/>
    </row>
    <row r="18" spans="1:22" ht="15" customHeight="1">
      <c r="A18" s="140"/>
      <c r="B18" s="143"/>
      <c r="C18" s="143"/>
      <c r="D18" s="32" t="s">
        <v>5</v>
      </c>
      <c r="E18" s="28">
        <v>1</v>
      </c>
      <c r="F18" s="47">
        <v>1</v>
      </c>
      <c r="G18" s="53">
        <v>116036.20329542817</v>
      </c>
      <c r="H18" s="30">
        <f t="shared" si="0"/>
        <v>18565.79252726851</v>
      </c>
      <c r="I18" s="30">
        <f t="shared" si="1"/>
        <v>134601.99582269668</v>
      </c>
      <c r="J18" s="60">
        <f t="shared" si="2"/>
        <v>134601.99582269668</v>
      </c>
      <c r="K18" s="53">
        <v>80000</v>
      </c>
      <c r="L18" s="30">
        <f t="shared" si="3"/>
        <v>12800</v>
      </c>
      <c r="M18" s="30">
        <f t="shared" si="4"/>
        <v>92800</v>
      </c>
      <c r="N18" s="60">
        <f t="shared" si="5"/>
        <v>92800</v>
      </c>
      <c r="O18" s="53">
        <v>70000</v>
      </c>
      <c r="P18" s="30">
        <f t="shared" si="6"/>
        <v>11200</v>
      </c>
      <c r="Q18" s="30">
        <f t="shared" si="7"/>
        <v>81200</v>
      </c>
      <c r="R18" s="60">
        <f t="shared" si="8"/>
        <v>81200</v>
      </c>
      <c r="S18" s="85">
        <f t="shared" si="9"/>
        <v>87000</v>
      </c>
      <c r="T18" s="193"/>
      <c r="U18" s="202"/>
      <c r="V18" s="193"/>
    </row>
    <row r="19" spans="1:22" ht="90">
      <c r="A19" s="140"/>
      <c r="B19" s="143"/>
      <c r="C19" s="143"/>
      <c r="D19" s="32" t="s">
        <v>6</v>
      </c>
      <c r="E19" s="28">
        <v>1</v>
      </c>
      <c r="F19" s="47">
        <v>100</v>
      </c>
      <c r="G19" s="53">
        <v>11603.620329542819</v>
      </c>
      <c r="H19" s="30">
        <f t="shared" si="0"/>
        <v>1856.5792527268511</v>
      </c>
      <c r="I19" s="30">
        <f t="shared" si="1"/>
        <v>13460.19958226967</v>
      </c>
      <c r="J19" s="60">
        <f t="shared" si="2"/>
        <v>1346019.9582269669</v>
      </c>
      <c r="K19" s="53">
        <v>4800</v>
      </c>
      <c r="L19" s="30">
        <f t="shared" si="3"/>
        <v>768</v>
      </c>
      <c r="M19" s="30">
        <f t="shared" si="4"/>
        <v>5568</v>
      </c>
      <c r="N19" s="60">
        <f t="shared" si="5"/>
        <v>556800</v>
      </c>
      <c r="O19" s="53">
        <v>4500</v>
      </c>
      <c r="P19" s="30">
        <f t="shared" si="6"/>
        <v>720</v>
      </c>
      <c r="Q19" s="30">
        <f t="shared" si="7"/>
        <v>5220</v>
      </c>
      <c r="R19" s="60">
        <f t="shared" si="8"/>
        <v>522000</v>
      </c>
      <c r="S19" s="85">
        <f t="shared" si="9"/>
        <v>539400</v>
      </c>
      <c r="T19" s="193"/>
      <c r="U19" s="202"/>
      <c r="V19" s="193"/>
    </row>
    <row r="20" spans="1:22" ht="90.75" thickBot="1">
      <c r="A20" s="141"/>
      <c r="B20" s="144"/>
      <c r="C20" s="144"/>
      <c r="D20" s="35" t="s">
        <v>14</v>
      </c>
      <c r="E20" s="36">
        <v>1</v>
      </c>
      <c r="F20" s="48">
        <v>1</v>
      </c>
      <c r="G20" s="54">
        <v>4641448.1318171266</v>
      </c>
      <c r="H20" s="44">
        <f t="shared" si="0"/>
        <v>742631.70109074027</v>
      </c>
      <c r="I20" s="44">
        <f t="shared" si="1"/>
        <v>5384079.8329078667</v>
      </c>
      <c r="J20" s="61">
        <f t="shared" si="2"/>
        <v>5384079.8329078667</v>
      </c>
      <c r="K20" s="62">
        <v>297400</v>
      </c>
      <c r="L20" s="43">
        <f t="shared" si="3"/>
        <v>47584</v>
      </c>
      <c r="M20" s="43">
        <f t="shared" si="4"/>
        <v>344984</v>
      </c>
      <c r="N20" s="75">
        <f t="shared" si="5"/>
        <v>344984</v>
      </c>
      <c r="O20" s="62">
        <v>850000</v>
      </c>
      <c r="P20" s="43">
        <f t="shared" si="6"/>
        <v>136000</v>
      </c>
      <c r="Q20" s="43">
        <f t="shared" si="7"/>
        <v>986000</v>
      </c>
      <c r="R20" s="75">
        <f t="shared" si="8"/>
        <v>986000</v>
      </c>
      <c r="S20" s="86">
        <f t="shared" si="9"/>
        <v>665492</v>
      </c>
      <c r="T20" s="194"/>
      <c r="U20" s="203"/>
      <c r="V20" s="194"/>
    </row>
    <row r="21" spans="1:22" s="39" customFormat="1" ht="45" customHeight="1">
      <c r="A21" s="145">
        <v>2</v>
      </c>
      <c r="B21" s="146"/>
      <c r="C21" s="146" t="s">
        <v>22</v>
      </c>
      <c r="D21" s="14" t="s">
        <v>3</v>
      </c>
      <c r="E21" s="19">
        <v>1</v>
      </c>
      <c r="F21" s="49">
        <v>1</v>
      </c>
      <c r="G21" s="55">
        <v>5415022.820453315</v>
      </c>
      <c r="H21" s="15">
        <f>+G21*16%</f>
        <v>866403.65127253043</v>
      </c>
      <c r="I21" s="15">
        <f t="shared" si="1"/>
        <v>6281426.4717258457</v>
      </c>
      <c r="J21" s="65">
        <f t="shared" si="2"/>
        <v>6281426.4717258457</v>
      </c>
      <c r="K21" s="58">
        <v>660000</v>
      </c>
      <c r="L21" s="15">
        <f>+K21*16%</f>
        <v>105600</v>
      </c>
      <c r="M21" s="15">
        <f t="shared" si="4"/>
        <v>765600</v>
      </c>
      <c r="N21" s="65">
        <f>+M21*E21*F21</f>
        <v>765600</v>
      </c>
      <c r="O21" s="58">
        <v>500000</v>
      </c>
      <c r="P21" s="15">
        <f>+O21*16%</f>
        <v>80000</v>
      </c>
      <c r="Q21" s="15">
        <f t="shared" si="7"/>
        <v>580000</v>
      </c>
      <c r="R21" s="65">
        <f t="shared" si="8"/>
        <v>580000</v>
      </c>
      <c r="S21" s="83">
        <f t="shared" si="9"/>
        <v>672800</v>
      </c>
      <c r="T21" s="195">
        <f>SUM(S21:S31)</f>
        <v>74522692</v>
      </c>
      <c r="U21" s="204">
        <v>1</v>
      </c>
      <c r="V21" s="195">
        <f>+U21*T21</f>
        <v>74522692</v>
      </c>
    </row>
    <row r="22" spans="1:22" s="39" customFormat="1" ht="90">
      <c r="A22" s="128"/>
      <c r="B22" s="131"/>
      <c r="C22" s="131"/>
      <c r="D22" s="7" t="s">
        <v>20</v>
      </c>
      <c r="E22" s="20">
        <v>5</v>
      </c>
      <c r="F22" s="50">
        <v>7</v>
      </c>
      <c r="G22" s="56">
        <v>1315076.9706815192</v>
      </c>
      <c r="H22" s="10">
        <f>+G22*16%</f>
        <v>210412.31530904307</v>
      </c>
      <c r="I22" s="10">
        <f t="shared" si="1"/>
        <v>1525489.2859905623</v>
      </c>
      <c r="J22" s="66">
        <f t="shared" si="2"/>
        <v>53392125.009669676</v>
      </c>
      <c r="K22" s="56">
        <v>350000</v>
      </c>
      <c r="L22" s="10">
        <f>+K22*16%</f>
        <v>56000</v>
      </c>
      <c r="M22" s="10">
        <f t="shared" si="4"/>
        <v>406000</v>
      </c>
      <c r="N22" s="66">
        <f t="shared" ref="N22:N31" si="10">+M22*E22*F22</f>
        <v>14210000</v>
      </c>
      <c r="O22" s="56">
        <v>250000</v>
      </c>
      <c r="P22" s="10">
        <f>+O22*16%</f>
        <v>40000</v>
      </c>
      <c r="Q22" s="10">
        <f t="shared" si="7"/>
        <v>290000</v>
      </c>
      <c r="R22" s="66">
        <f t="shared" si="8"/>
        <v>10150000</v>
      </c>
      <c r="S22" s="81">
        <f t="shared" si="9"/>
        <v>12180000</v>
      </c>
      <c r="T22" s="196"/>
      <c r="U22" s="205"/>
      <c r="V22" s="196"/>
    </row>
    <row r="23" spans="1:22" s="39" customFormat="1" ht="60">
      <c r="A23" s="128"/>
      <c r="B23" s="131"/>
      <c r="C23" s="131"/>
      <c r="D23" s="3" t="s">
        <v>19</v>
      </c>
      <c r="E23" s="40">
        <v>5</v>
      </c>
      <c r="F23" s="50">
        <v>6</v>
      </c>
      <c r="G23" s="56">
        <v>409994.58497717953</v>
      </c>
      <c r="H23" s="10">
        <f t="shared" ref="H23:H31" si="11">+G23*16%</f>
        <v>65599.133596348722</v>
      </c>
      <c r="I23" s="10">
        <f t="shared" si="1"/>
        <v>475593.71857352823</v>
      </c>
      <c r="J23" s="66">
        <f t="shared" si="2"/>
        <v>14267811.557205845</v>
      </c>
      <c r="K23" s="56">
        <v>230000</v>
      </c>
      <c r="L23" s="10">
        <f t="shared" ref="L23:L31" si="12">+K23*16%</f>
        <v>36800</v>
      </c>
      <c r="M23" s="10">
        <f t="shared" si="4"/>
        <v>266800</v>
      </c>
      <c r="N23" s="66">
        <f t="shared" si="10"/>
        <v>8004000</v>
      </c>
      <c r="O23" s="56">
        <v>220000</v>
      </c>
      <c r="P23" s="10">
        <f t="shared" ref="P23:P31" si="13">+O23*16%</f>
        <v>35200</v>
      </c>
      <c r="Q23" s="10">
        <f t="shared" si="7"/>
        <v>255200</v>
      </c>
      <c r="R23" s="66">
        <f t="shared" si="8"/>
        <v>7656000</v>
      </c>
      <c r="S23" s="81">
        <f t="shared" si="9"/>
        <v>7830000</v>
      </c>
      <c r="T23" s="196"/>
      <c r="U23" s="205"/>
      <c r="V23" s="196"/>
    </row>
    <row r="24" spans="1:22" s="39" customFormat="1" ht="90">
      <c r="A24" s="128"/>
      <c r="B24" s="131"/>
      <c r="C24" s="131"/>
      <c r="D24" s="3" t="s">
        <v>18</v>
      </c>
      <c r="E24" s="40">
        <v>5</v>
      </c>
      <c r="F24" s="50">
        <v>7</v>
      </c>
      <c r="G24" s="56">
        <v>232072.40659085635</v>
      </c>
      <c r="H24" s="10">
        <f t="shared" si="11"/>
        <v>37131.585054537019</v>
      </c>
      <c r="I24" s="10">
        <f t="shared" si="1"/>
        <v>269203.99164539337</v>
      </c>
      <c r="J24" s="66">
        <f t="shared" si="2"/>
        <v>9422139.7075887676</v>
      </c>
      <c r="K24" s="56">
        <v>150000</v>
      </c>
      <c r="L24" s="10">
        <f t="shared" si="12"/>
        <v>24000</v>
      </c>
      <c r="M24" s="10">
        <f t="shared" si="4"/>
        <v>174000</v>
      </c>
      <c r="N24" s="66">
        <f t="shared" si="10"/>
        <v>6090000</v>
      </c>
      <c r="O24" s="56">
        <v>120000</v>
      </c>
      <c r="P24" s="10">
        <f t="shared" si="13"/>
        <v>19200</v>
      </c>
      <c r="Q24" s="10">
        <f t="shared" si="7"/>
        <v>139200</v>
      </c>
      <c r="R24" s="66">
        <f t="shared" si="8"/>
        <v>4872000</v>
      </c>
      <c r="S24" s="81">
        <f t="shared" si="9"/>
        <v>5481000</v>
      </c>
      <c r="T24" s="196"/>
      <c r="U24" s="205"/>
      <c r="V24" s="196"/>
    </row>
    <row r="25" spans="1:22" s="39" customFormat="1" ht="75">
      <c r="A25" s="128"/>
      <c r="B25" s="131"/>
      <c r="C25" s="131"/>
      <c r="D25" s="9" t="s">
        <v>21</v>
      </c>
      <c r="E25" s="20">
        <v>5</v>
      </c>
      <c r="F25" s="50">
        <v>6</v>
      </c>
      <c r="G25" s="56">
        <v>123771.95018179006</v>
      </c>
      <c r="H25" s="10">
        <f t="shared" si="11"/>
        <v>19803.512029086411</v>
      </c>
      <c r="I25" s="10">
        <f t="shared" si="1"/>
        <v>143575.46221087646</v>
      </c>
      <c r="J25" s="66">
        <f t="shared" si="2"/>
        <v>4307263.8663262939</v>
      </c>
      <c r="K25" s="56">
        <v>80000</v>
      </c>
      <c r="L25" s="10">
        <f t="shared" si="12"/>
        <v>12800</v>
      </c>
      <c r="M25" s="10">
        <f t="shared" si="4"/>
        <v>92800</v>
      </c>
      <c r="N25" s="66">
        <f t="shared" si="10"/>
        <v>2784000</v>
      </c>
      <c r="O25" s="56">
        <v>40000</v>
      </c>
      <c r="P25" s="10">
        <f t="shared" si="13"/>
        <v>6400</v>
      </c>
      <c r="Q25" s="10">
        <f t="shared" si="7"/>
        <v>46400</v>
      </c>
      <c r="R25" s="66">
        <f t="shared" si="8"/>
        <v>1392000</v>
      </c>
      <c r="S25" s="81">
        <f t="shared" si="9"/>
        <v>2088000</v>
      </c>
      <c r="T25" s="196"/>
      <c r="U25" s="205"/>
      <c r="V25" s="196"/>
    </row>
    <row r="26" spans="1:22" s="39" customFormat="1" ht="75">
      <c r="A26" s="128"/>
      <c r="B26" s="131"/>
      <c r="C26" s="131"/>
      <c r="D26" s="95" t="s">
        <v>38</v>
      </c>
      <c r="E26" s="20">
        <v>5</v>
      </c>
      <c r="F26" s="50">
        <v>200</v>
      </c>
      <c r="G26" s="56">
        <v>20112.941904540883</v>
      </c>
      <c r="H26" s="10">
        <f t="shared" si="11"/>
        <v>3218.0707047265414</v>
      </c>
      <c r="I26" s="10">
        <f t="shared" si="1"/>
        <v>23331.012609267425</v>
      </c>
      <c r="J26" s="66">
        <f t="shared" si="2"/>
        <v>23331012.609267425</v>
      </c>
      <c r="K26" s="56">
        <v>22000</v>
      </c>
      <c r="L26" s="10">
        <f t="shared" si="12"/>
        <v>3520</v>
      </c>
      <c r="M26" s="10">
        <f t="shared" si="4"/>
        <v>25520</v>
      </c>
      <c r="N26" s="66">
        <f t="shared" si="10"/>
        <v>25520000</v>
      </c>
      <c r="O26" s="56">
        <v>13500</v>
      </c>
      <c r="P26" s="10">
        <f t="shared" si="13"/>
        <v>2160</v>
      </c>
      <c r="Q26" s="10">
        <f t="shared" si="7"/>
        <v>15660</v>
      </c>
      <c r="R26" s="66">
        <f t="shared" si="8"/>
        <v>15660000</v>
      </c>
      <c r="S26" s="81">
        <f t="shared" si="9"/>
        <v>20590000</v>
      </c>
      <c r="T26" s="196"/>
      <c r="U26" s="205"/>
      <c r="V26" s="196"/>
    </row>
    <row r="27" spans="1:22" s="39" customFormat="1" ht="141.75" customHeight="1">
      <c r="A27" s="128"/>
      <c r="B27" s="131"/>
      <c r="C27" s="131"/>
      <c r="D27" s="7" t="s">
        <v>37</v>
      </c>
      <c r="E27" s="20">
        <v>5</v>
      </c>
      <c r="F27" s="50">
        <v>100</v>
      </c>
      <c r="G27" s="56">
        <v>92828.962636342549</v>
      </c>
      <c r="H27" s="10">
        <f t="shared" si="11"/>
        <v>14852.634021814809</v>
      </c>
      <c r="I27" s="10">
        <f t="shared" si="1"/>
        <v>107681.59665815736</v>
      </c>
      <c r="J27" s="66">
        <f t="shared" si="2"/>
        <v>53840798.329078674</v>
      </c>
      <c r="K27" s="56">
        <v>48000</v>
      </c>
      <c r="L27" s="10">
        <f t="shared" si="12"/>
        <v>7680</v>
      </c>
      <c r="M27" s="10">
        <f t="shared" si="4"/>
        <v>55680</v>
      </c>
      <c r="N27" s="66">
        <f t="shared" si="10"/>
        <v>27840000</v>
      </c>
      <c r="O27" s="56">
        <v>35000</v>
      </c>
      <c r="P27" s="10">
        <f t="shared" si="13"/>
        <v>5600</v>
      </c>
      <c r="Q27" s="10">
        <f t="shared" si="7"/>
        <v>40600</v>
      </c>
      <c r="R27" s="66">
        <f t="shared" si="8"/>
        <v>20300000</v>
      </c>
      <c r="S27" s="81">
        <f t="shared" si="9"/>
        <v>24070000</v>
      </c>
      <c r="T27" s="196"/>
      <c r="U27" s="205"/>
      <c r="V27" s="196"/>
    </row>
    <row r="28" spans="1:22" s="39" customFormat="1" ht="30">
      <c r="A28" s="128"/>
      <c r="B28" s="131"/>
      <c r="C28" s="131"/>
      <c r="D28" s="96" t="s">
        <v>4</v>
      </c>
      <c r="E28" s="40">
        <v>1</v>
      </c>
      <c r="F28" s="50">
        <v>1</v>
      </c>
      <c r="G28" s="56">
        <v>541502.28204533155</v>
      </c>
      <c r="H28" s="10">
        <f t="shared" si="11"/>
        <v>86640.365127253055</v>
      </c>
      <c r="I28" s="10">
        <f t="shared" si="1"/>
        <v>628142.64717258466</v>
      </c>
      <c r="J28" s="66">
        <f t="shared" si="2"/>
        <v>628142.64717258466</v>
      </c>
      <c r="K28" s="56">
        <v>300000</v>
      </c>
      <c r="L28" s="10">
        <f t="shared" si="12"/>
        <v>48000</v>
      </c>
      <c r="M28" s="10">
        <f t="shared" si="4"/>
        <v>348000</v>
      </c>
      <c r="N28" s="66">
        <f t="shared" si="10"/>
        <v>348000</v>
      </c>
      <c r="O28" s="56">
        <v>250000</v>
      </c>
      <c r="P28" s="10">
        <f t="shared" si="13"/>
        <v>40000</v>
      </c>
      <c r="Q28" s="10">
        <f t="shared" si="7"/>
        <v>290000</v>
      </c>
      <c r="R28" s="66">
        <f t="shared" si="8"/>
        <v>290000</v>
      </c>
      <c r="S28" s="81">
        <f t="shared" si="9"/>
        <v>319000</v>
      </c>
      <c r="T28" s="196"/>
      <c r="U28" s="205"/>
      <c r="V28" s="196"/>
    </row>
    <row r="29" spans="1:22" s="39" customFormat="1">
      <c r="A29" s="128"/>
      <c r="B29" s="131"/>
      <c r="C29" s="131"/>
      <c r="D29" s="9" t="s">
        <v>5</v>
      </c>
      <c r="E29" s="20">
        <v>1</v>
      </c>
      <c r="F29" s="50">
        <v>1</v>
      </c>
      <c r="G29" s="56">
        <v>116036.20329542817</v>
      </c>
      <c r="H29" s="10">
        <f t="shared" si="11"/>
        <v>18565.79252726851</v>
      </c>
      <c r="I29" s="10">
        <f t="shared" si="1"/>
        <v>134601.99582269668</v>
      </c>
      <c r="J29" s="66">
        <f t="shared" si="2"/>
        <v>134601.99582269668</v>
      </c>
      <c r="K29" s="56">
        <v>80000</v>
      </c>
      <c r="L29" s="10">
        <f t="shared" si="12"/>
        <v>12800</v>
      </c>
      <c r="M29" s="10">
        <f t="shared" si="4"/>
        <v>92800</v>
      </c>
      <c r="N29" s="66">
        <f t="shared" si="10"/>
        <v>92800</v>
      </c>
      <c r="O29" s="56">
        <v>70000</v>
      </c>
      <c r="P29" s="10">
        <f t="shared" si="13"/>
        <v>11200</v>
      </c>
      <c r="Q29" s="10">
        <f t="shared" si="7"/>
        <v>81200</v>
      </c>
      <c r="R29" s="66">
        <f t="shared" si="8"/>
        <v>81200</v>
      </c>
      <c r="S29" s="81">
        <f t="shared" si="9"/>
        <v>87000</v>
      </c>
      <c r="T29" s="196"/>
      <c r="U29" s="205"/>
      <c r="V29" s="196"/>
    </row>
    <row r="30" spans="1:22" s="39" customFormat="1" ht="90">
      <c r="A30" s="128"/>
      <c r="B30" s="131"/>
      <c r="C30" s="131"/>
      <c r="D30" s="9" t="s">
        <v>6</v>
      </c>
      <c r="E30" s="20">
        <v>1</v>
      </c>
      <c r="F30" s="50">
        <v>100</v>
      </c>
      <c r="G30" s="56">
        <v>11603.620329542819</v>
      </c>
      <c r="H30" s="10">
        <f t="shared" si="11"/>
        <v>1856.5792527268511</v>
      </c>
      <c r="I30" s="10">
        <f t="shared" si="1"/>
        <v>13460.19958226967</v>
      </c>
      <c r="J30" s="66">
        <f t="shared" si="2"/>
        <v>1346019.9582269669</v>
      </c>
      <c r="K30" s="56">
        <v>4800</v>
      </c>
      <c r="L30" s="10">
        <f t="shared" si="12"/>
        <v>768</v>
      </c>
      <c r="M30" s="10">
        <f t="shared" si="4"/>
        <v>5568</v>
      </c>
      <c r="N30" s="66">
        <f t="shared" si="10"/>
        <v>556800</v>
      </c>
      <c r="O30" s="56">
        <v>4500</v>
      </c>
      <c r="P30" s="10">
        <f t="shared" si="13"/>
        <v>720</v>
      </c>
      <c r="Q30" s="10">
        <f t="shared" si="7"/>
        <v>5220</v>
      </c>
      <c r="R30" s="66">
        <f t="shared" si="8"/>
        <v>522000</v>
      </c>
      <c r="S30" s="81">
        <f t="shared" si="9"/>
        <v>539400</v>
      </c>
      <c r="T30" s="196"/>
      <c r="U30" s="205"/>
      <c r="V30" s="196"/>
    </row>
    <row r="31" spans="1:22" s="39" customFormat="1" ht="90.75" thickBot="1">
      <c r="A31" s="129"/>
      <c r="B31" s="132"/>
      <c r="C31" s="132"/>
      <c r="D31" s="16" t="s">
        <v>14</v>
      </c>
      <c r="E31" s="21">
        <v>1</v>
      </c>
      <c r="F31" s="51">
        <v>1</v>
      </c>
      <c r="G31" s="57">
        <v>4641448.1318171266</v>
      </c>
      <c r="H31" s="11">
        <f t="shared" si="11"/>
        <v>742631.70109074027</v>
      </c>
      <c r="I31" s="11">
        <f t="shared" si="1"/>
        <v>5384079.8329078667</v>
      </c>
      <c r="J31" s="67">
        <f t="shared" si="2"/>
        <v>5384079.8329078667</v>
      </c>
      <c r="K31" s="57">
        <v>297400</v>
      </c>
      <c r="L31" s="11">
        <f t="shared" si="12"/>
        <v>47584</v>
      </c>
      <c r="M31" s="11">
        <f t="shared" si="4"/>
        <v>344984</v>
      </c>
      <c r="N31" s="67">
        <f t="shared" si="10"/>
        <v>344984</v>
      </c>
      <c r="O31" s="69">
        <v>850000</v>
      </c>
      <c r="P31" s="17">
        <f t="shared" si="13"/>
        <v>136000</v>
      </c>
      <c r="Q31" s="17">
        <f t="shared" si="7"/>
        <v>986000</v>
      </c>
      <c r="R31" s="77">
        <f t="shared" si="8"/>
        <v>986000</v>
      </c>
      <c r="S31" s="82">
        <f t="shared" si="9"/>
        <v>665492</v>
      </c>
      <c r="T31" s="197"/>
      <c r="U31" s="206"/>
      <c r="V31" s="197"/>
    </row>
    <row r="32" spans="1:22" ht="63.75" customHeight="1">
      <c r="A32" s="176">
        <v>3</v>
      </c>
      <c r="B32" s="133" t="s">
        <v>25</v>
      </c>
      <c r="C32" s="133" t="s">
        <v>23</v>
      </c>
      <c r="D32" s="106" t="s">
        <v>15</v>
      </c>
      <c r="E32" s="25">
        <v>1</v>
      </c>
      <c r="F32" s="46">
        <v>1</v>
      </c>
      <c r="G32" s="52">
        <v>1441943.2196178541</v>
      </c>
      <c r="H32" s="42">
        <f>+G32*16%</f>
        <v>230710.91513885665</v>
      </c>
      <c r="I32" s="42">
        <f t="shared" ref="I32:I51" si="14">+H32+G32</f>
        <v>1672654.1347567108</v>
      </c>
      <c r="J32" s="59">
        <f t="shared" ref="J32:J51" si="15">+I32*F32*E32</f>
        <v>1672654.1347567108</v>
      </c>
      <c r="K32" s="52">
        <v>550000</v>
      </c>
      <c r="L32" s="26">
        <f>+K32*16%</f>
        <v>88000</v>
      </c>
      <c r="M32" s="26">
        <f t="shared" ref="M32:M51" si="16">+L32+K32</f>
        <v>638000</v>
      </c>
      <c r="N32" s="63">
        <f>+M32*F32*E32</f>
        <v>638000</v>
      </c>
      <c r="O32" s="52">
        <v>350000</v>
      </c>
      <c r="P32" s="26">
        <f>+O32*16%</f>
        <v>56000</v>
      </c>
      <c r="Q32" s="26">
        <f t="shared" ref="Q32:Q51" si="17">+P32+O32</f>
        <v>406000</v>
      </c>
      <c r="R32" s="63">
        <f t="shared" ref="R32:R44" si="18">+Q32*F32*E32</f>
        <v>406000</v>
      </c>
      <c r="S32" s="84">
        <f t="shared" ref="S32:S44" si="19">AVERAGE(N32,R32)</f>
        <v>522000</v>
      </c>
      <c r="T32" s="179">
        <f>SUM(S32:S36)</f>
        <v>3913840</v>
      </c>
      <c r="U32" s="182">
        <v>1</v>
      </c>
      <c r="V32" s="179">
        <f>+U32*T32</f>
        <v>3913840</v>
      </c>
    </row>
    <row r="33" spans="1:22" ht="63.75" customHeight="1">
      <c r="A33" s="177"/>
      <c r="B33" s="134"/>
      <c r="C33" s="134"/>
      <c r="D33" s="32" t="s">
        <v>10</v>
      </c>
      <c r="E33" s="28">
        <v>1</v>
      </c>
      <c r="F33" s="107">
        <v>1</v>
      </c>
      <c r="G33" s="108">
        <v>232072.40659085635</v>
      </c>
      <c r="H33" s="30">
        <f t="shared" ref="H33:H36" si="20">+G33*16%</f>
        <v>37131.585054537019</v>
      </c>
      <c r="I33" s="30">
        <f t="shared" si="14"/>
        <v>269203.99164539337</v>
      </c>
      <c r="J33" s="60">
        <f t="shared" si="15"/>
        <v>269203.99164539337</v>
      </c>
      <c r="K33" s="53">
        <v>150000</v>
      </c>
      <c r="L33" s="30">
        <f t="shared" ref="L33:L36" si="21">+K33*16%</f>
        <v>24000</v>
      </c>
      <c r="M33" s="30">
        <f t="shared" si="16"/>
        <v>174000</v>
      </c>
      <c r="N33" s="60">
        <f t="shared" ref="N33:N36" si="22">+M33*F33*E33</f>
        <v>174000</v>
      </c>
      <c r="O33" s="53">
        <v>120000</v>
      </c>
      <c r="P33" s="30">
        <f t="shared" ref="P33:P36" si="23">+O33*16%</f>
        <v>19200</v>
      </c>
      <c r="Q33" s="30">
        <f t="shared" si="17"/>
        <v>139200</v>
      </c>
      <c r="R33" s="60">
        <f t="shared" si="18"/>
        <v>139200</v>
      </c>
      <c r="S33" s="85">
        <f t="shared" si="19"/>
        <v>156600</v>
      </c>
      <c r="T33" s="180"/>
      <c r="U33" s="183"/>
      <c r="V33" s="180"/>
    </row>
    <row r="34" spans="1:22" ht="98.25" customHeight="1">
      <c r="A34" s="177"/>
      <c r="B34" s="135"/>
      <c r="C34" s="135"/>
      <c r="D34" s="32" t="s">
        <v>9</v>
      </c>
      <c r="E34" s="28">
        <v>1</v>
      </c>
      <c r="F34" s="47">
        <v>40</v>
      </c>
      <c r="G34" s="53">
        <v>23207.240659085637</v>
      </c>
      <c r="H34" s="30">
        <f t="shared" si="20"/>
        <v>3713.1585054537022</v>
      </c>
      <c r="I34" s="30">
        <f t="shared" si="14"/>
        <v>26920.39916453934</v>
      </c>
      <c r="J34" s="60">
        <f t="shared" si="15"/>
        <v>1076815.9665815737</v>
      </c>
      <c r="K34" s="53">
        <v>22000</v>
      </c>
      <c r="L34" s="30">
        <f t="shared" si="21"/>
        <v>3520</v>
      </c>
      <c r="M34" s="30">
        <f t="shared" si="16"/>
        <v>25520</v>
      </c>
      <c r="N34" s="60">
        <f t="shared" si="22"/>
        <v>1020800</v>
      </c>
      <c r="O34" s="53">
        <v>8200</v>
      </c>
      <c r="P34" s="30">
        <f t="shared" si="23"/>
        <v>1312</v>
      </c>
      <c r="Q34" s="30">
        <f t="shared" si="17"/>
        <v>9512</v>
      </c>
      <c r="R34" s="60">
        <f t="shared" si="18"/>
        <v>380480</v>
      </c>
      <c r="S34" s="85">
        <f t="shared" si="19"/>
        <v>700640</v>
      </c>
      <c r="T34" s="180"/>
      <c r="U34" s="183"/>
      <c r="V34" s="180"/>
    </row>
    <row r="35" spans="1:22" ht="135">
      <c r="A35" s="177"/>
      <c r="B35" s="135"/>
      <c r="C35" s="135"/>
      <c r="D35" s="27" t="s">
        <v>7</v>
      </c>
      <c r="E35" s="28">
        <v>1</v>
      </c>
      <c r="F35" s="47">
        <v>40</v>
      </c>
      <c r="G35" s="53">
        <v>77357.468863618778</v>
      </c>
      <c r="H35" s="30">
        <f t="shared" si="20"/>
        <v>12377.195018179005</v>
      </c>
      <c r="I35" s="30">
        <f t="shared" si="14"/>
        <v>89734.66388179778</v>
      </c>
      <c r="J35" s="60">
        <f t="shared" si="15"/>
        <v>3589386.5552719114</v>
      </c>
      <c r="K35" s="53">
        <v>48000</v>
      </c>
      <c r="L35" s="30">
        <f t="shared" si="21"/>
        <v>7680</v>
      </c>
      <c r="M35" s="30">
        <f t="shared" si="16"/>
        <v>55680</v>
      </c>
      <c r="N35" s="60">
        <f t="shared" si="22"/>
        <v>2227200</v>
      </c>
      <c r="O35" s="53">
        <v>32000</v>
      </c>
      <c r="P35" s="30">
        <f t="shared" si="23"/>
        <v>5120</v>
      </c>
      <c r="Q35" s="30">
        <f t="shared" si="17"/>
        <v>37120</v>
      </c>
      <c r="R35" s="60">
        <f t="shared" si="18"/>
        <v>1484800</v>
      </c>
      <c r="S35" s="85">
        <f t="shared" si="19"/>
        <v>1856000</v>
      </c>
      <c r="T35" s="180"/>
      <c r="U35" s="183"/>
      <c r="V35" s="180"/>
    </row>
    <row r="36" spans="1:22" ht="75.75" thickBot="1">
      <c r="A36" s="178"/>
      <c r="B36" s="136"/>
      <c r="C36" s="136"/>
      <c r="D36" s="35" t="s">
        <v>16</v>
      </c>
      <c r="E36" s="36">
        <v>1</v>
      </c>
      <c r="F36" s="48">
        <v>1</v>
      </c>
      <c r="G36" s="54">
        <v>1547149.3772723756</v>
      </c>
      <c r="H36" s="44">
        <f t="shared" si="20"/>
        <v>247543.90036358009</v>
      </c>
      <c r="I36" s="44">
        <f t="shared" si="14"/>
        <v>1794693.2776359557</v>
      </c>
      <c r="J36" s="61">
        <f t="shared" si="15"/>
        <v>1794693.2776359557</v>
      </c>
      <c r="K36" s="54">
        <v>320000</v>
      </c>
      <c r="L36" s="38">
        <f t="shared" si="21"/>
        <v>51200</v>
      </c>
      <c r="M36" s="38">
        <f t="shared" si="16"/>
        <v>371200</v>
      </c>
      <c r="N36" s="64">
        <f t="shared" si="22"/>
        <v>371200</v>
      </c>
      <c r="O36" s="54">
        <v>850000</v>
      </c>
      <c r="P36" s="38">
        <f t="shared" si="23"/>
        <v>136000</v>
      </c>
      <c r="Q36" s="38">
        <f t="shared" si="17"/>
        <v>986000</v>
      </c>
      <c r="R36" s="64">
        <f t="shared" si="18"/>
        <v>986000</v>
      </c>
      <c r="S36" s="86">
        <f t="shared" si="19"/>
        <v>678600</v>
      </c>
      <c r="T36" s="181"/>
      <c r="U36" s="184"/>
      <c r="V36" s="181"/>
    </row>
    <row r="37" spans="1:22" ht="45" customHeight="1">
      <c r="A37" s="127">
        <v>4</v>
      </c>
      <c r="B37" s="130"/>
      <c r="C37" s="130" t="s">
        <v>35</v>
      </c>
      <c r="D37" s="109" t="s">
        <v>46</v>
      </c>
      <c r="E37" s="110">
        <v>0.5</v>
      </c>
      <c r="F37" s="111">
        <v>1</v>
      </c>
      <c r="G37" s="97">
        <v>2320724.0659085633</v>
      </c>
      <c r="H37" s="112">
        <f>+G37*16%</f>
        <v>371315.85054537014</v>
      </c>
      <c r="I37" s="112">
        <f t="shared" si="14"/>
        <v>2692039.9164539333</v>
      </c>
      <c r="J37" s="113">
        <f t="shared" si="15"/>
        <v>1346019.9582269667</v>
      </c>
      <c r="K37" s="97">
        <v>550000</v>
      </c>
      <c r="L37" s="112">
        <f>+K37*16%</f>
        <v>88000</v>
      </c>
      <c r="M37" s="112">
        <f t="shared" si="16"/>
        <v>638000</v>
      </c>
      <c r="N37" s="114">
        <f>+M37*E37*F37</f>
        <v>319000</v>
      </c>
      <c r="O37" s="97">
        <f>4500000*2</f>
        <v>9000000</v>
      </c>
      <c r="P37" s="112">
        <f>+O37*16%</f>
        <v>1440000</v>
      </c>
      <c r="Q37" s="112">
        <f t="shared" si="17"/>
        <v>10440000</v>
      </c>
      <c r="R37" s="114">
        <f t="shared" si="18"/>
        <v>5220000</v>
      </c>
      <c r="S37" s="115">
        <f t="shared" si="19"/>
        <v>2769500</v>
      </c>
      <c r="T37" s="207">
        <f>SUM(S37:S43)</f>
        <v>4779200</v>
      </c>
      <c r="U37" s="205">
        <v>1</v>
      </c>
      <c r="V37" s="207">
        <f>+U37*T37</f>
        <v>4779200</v>
      </c>
    </row>
    <row r="38" spans="1:22" ht="45">
      <c r="A38" s="128"/>
      <c r="B38" s="131"/>
      <c r="C38" s="131"/>
      <c r="D38" s="3" t="s">
        <v>47</v>
      </c>
      <c r="E38" s="40">
        <v>0.5</v>
      </c>
      <c r="F38" s="50">
        <v>1</v>
      </c>
      <c r="G38" s="56">
        <v>448673.31940898893</v>
      </c>
      <c r="H38" s="10">
        <f>+G38*16%</f>
        <v>71787.73110543823</v>
      </c>
      <c r="I38" s="10">
        <f t="shared" si="14"/>
        <v>520461.05051442713</v>
      </c>
      <c r="J38" s="116">
        <f t="shared" si="15"/>
        <v>260230.52525721357</v>
      </c>
      <c r="K38" s="117">
        <v>230000</v>
      </c>
      <c r="L38" s="10">
        <f>+K38*16%</f>
        <v>36800</v>
      </c>
      <c r="M38" s="10">
        <f t="shared" si="16"/>
        <v>266800</v>
      </c>
      <c r="N38" s="114">
        <f t="shared" ref="N38:N43" si="24">+M38*E38*F38</f>
        <v>133400</v>
      </c>
      <c r="O38" s="56">
        <f>220000*2</f>
        <v>440000</v>
      </c>
      <c r="P38" s="10">
        <f>+O38*16%</f>
        <v>70400</v>
      </c>
      <c r="Q38" s="10">
        <f t="shared" si="17"/>
        <v>510400</v>
      </c>
      <c r="R38" s="66">
        <f t="shared" si="18"/>
        <v>255200</v>
      </c>
      <c r="S38" s="81">
        <f t="shared" si="19"/>
        <v>194300</v>
      </c>
      <c r="T38" s="196"/>
      <c r="U38" s="205"/>
      <c r="V38" s="196"/>
    </row>
    <row r="39" spans="1:22" ht="60">
      <c r="A39" s="128"/>
      <c r="B39" s="131"/>
      <c r="C39" s="131"/>
      <c r="D39" s="3" t="s">
        <v>48</v>
      </c>
      <c r="E39" s="40">
        <v>0.5</v>
      </c>
      <c r="F39" s="50">
        <v>1</v>
      </c>
      <c r="G39" s="56">
        <v>232072.40659085635</v>
      </c>
      <c r="H39" s="10">
        <f t="shared" ref="H39:H43" si="25">+G39*16%</f>
        <v>37131.585054537019</v>
      </c>
      <c r="I39" s="10">
        <f t="shared" si="14"/>
        <v>269203.99164539337</v>
      </c>
      <c r="J39" s="116">
        <f t="shared" si="15"/>
        <v>134601.99582269668</v>
      </c>
      <c r="K39" s="117">
        <v>150000</v>
      </c>
      <c r="L39" s="10">
        <f t="shared" ref="L39:L43" si="26">+K39*16%</f>
        <v>24000</v>
      </c>
      <c r="M39" s="10">
        <f t="shared" si="16"/>
        <v>174000</v>
      </c>
      <c r="N39" s="114">
        <f t="shared" si="24"/>
        <v>87000</v>
      </c>
      <c r="O39" s="56">
        <f>120000*2</f>
        <v>240000</v>
      </c>
      <c r="P39" s="10">
        <f t="shared" ref="P39:P43" si="27">+O39*16%</f>
        <v>38400</v>
      </c>
      <c r="Q39" s="10">
        <f t="shared" si="17"/>
        <v>278400</v>
      </c>
      <c r="R39" s="66">
        <f t="shared" si="18"/>
        <v>139200</v>
      </c>
      <c r="S39" s="81">
        <f t="shared" si="19"/>
        <v>113100</v>
      </c>
      <c r="T39" s="196"/>
      <c r="U39" s="205"/>
      <c r="V39" s="196"/>
    </row>
    <row r="40" spans="1:22" ht="30">
      <c r="A40" s="128"/>
      <c r="B40" s="131"/>
      <c r="C40" s="131"/>
      <c r="D40" s="3" t="s">
        <v>49</v>
      </c>
      <c r="E40" s="40">
        <v>0.5</v>
      </c>
      <c r="F40" s="50">
        <v>1</v>
      </c>
      <c r="G40" s="56">
        <v>541502.28204533155</v>
      </c>
      <c r="H40" s="10">
        <f t="shared" si="25"/>
        <v>86640.365127253055</v>
      </c>
      <c r="I40" s="10">
        <f t="shared" si="14"/>
        <v>628142.64717258466</v>
      </c>
      <c r="J40" s="116">
        <f t="shared" si="15"/>
        <v>314071.32358629233</v>
      </c>
      <c r="K40" s="117">
        <v>300000</v>
      </c>
      <c r="L40" s="10">
        <f t="shared" si="26"/>
        <v>48000</v>
      </c>
      <c r="M40" s="10">
        <f t="shared" si="16"/>
        <v>348000</v>
      </c>
      <c r="N40" s="114">
        <f t="shared" si="24"/>
        <v>174000</v>
      </c>
      <c r="O40" s="56">
        <f>350000*2</f>
        <v>700000</v>
      </c>
      <c r="P40" s="10">
        <f t="shared" si="27"/>
        <v>112000</v>
      </c>
      <c r="Q40" s="10">
        <f t="shared" si="17"/>
        <v>812000</v>
      </c>
      <c r="R40" s="66">
        <f t="shared" si="18"/>
        <v>406000</v>
      </c>
      <c r="S40" s="81">
        <f t="shared" si="19"/>
        <v>290000</v>
      </c>
      <c r="T40" s="196"/>
      <c r="U40" s="205"/>
      <c r="V40" s="196"/>
    </row>
    <row r="41" spans="1:22" ht="15" customHeight="1">
      <c r="A41" s="128"/>
      <c r="B41" s="131"/>
      <c r="C41" s="131"/>
      <c r="D41" s="9" t="s">
        <v>50</v>
      </c>
      <c r="E41" s="20">
        <v>0.5</v>
      </c>
      <c r="F41" s="50">
        <v>1</v>
      </c>
      <c r="G41" s="56">
        <v>116036.20329542817</v>
      </c>
      <c r="H41" s="10">
        <f t="shared" si="25"/>
        <v>18565.79252726851</v>
      </c>
      <c r="I41" s="10">
        <f t="shared" si="14"/>
        <v>134601.99582269668</v>
      </c>
      <c r="J41" s="116">
        <f t="shared" si="15"/>
        <v>67300.997911348342</v>
      </c>
      <c r="K41" s="117">
        <v>80000</v>
      </c>
      <c r="L41" s="10">
        <f t="shared" si="26"/>
        <v>12800</v>
      </c>
      <c r="M41" s="10">
        <f t="shared" si="16"/>
        <v>92800</v>
      </c>
      <c r="N41" s="114">
        <f t="shared" si="24"/>
        <v>46400</v>
      </c>
      <c r="O41" s="56">
        <f>70000*2</f>
        <v>140000</v>
      </c>
      <c r="P41" s="10">
        <f t="shared" si="27"/>
        <v>22400</v>
      </c>
      <c r="Q41" s="10">
        <f t="shared" si="17"/>
        <v>162400</v>
      </c>
      <c r="R41" s="66">
        <f t="shared" si="18"/>
        <v>81200</v>
      </c>
      <c r="S41" s="81">
        <f t="shared" si="19"/>
        <v>63800</v>
      </c>
      <c r="T41" s="196"/>
      <c r="U41" s="205"/>
      <c r="V41" s="196"/>
    </row>
    <row r="42" spans="1:22" ht="75">
      <c r="A42" s="128"/>
      <c r="B42" s="131"/>
      <c r="C42" s="131"/>
      <c r="D42" s="9" t="s">
        <v>51</v>
      </c>
      <c r="E42" s="20">
        <v>0.5</v>
      </c>
      <c r="F42" s="50">
        <v>200</v>
      </c>
      <c r="G42" s="56">
        <v>10675.330703179392</v>
      </c>
      <c r="H42" s="10">
        <f t="shared" si="25"/>
        <v>1708.0529125087028</v>
      </c>
      <c r="I42" s="10">
        <f t="shared" si="14"/>
        <v>12383.383615688095</v>
      </c>
      <c r="J42" s="116">
        <f t="shared" si="15"/>
        <v>1238338.3615688095</v>
      </c>
      <c r="K42" s="117">
        <v>4300</v>
      </c>
      <c r="L42" s="10">
        <f t="shared" si="26"/>
        <v>688</v>
      </c>
      <c r="M42" s="10">
        <f t="shared" si="16"/>
        <v>4988</v>
      </c>
      <c r="N42" s="114">
        <f t="shared" si="24"/>
        <v>498800</v>
      </c>
      <c r="O42" s="56">
        <f>4500*2</f>
        <v>9000</v>
      </c>
      <c r="P42" s="10">
        <f t="shared" si="27"/>
        <v>1440</v>
      </c>
      <c r="Q42" s="10">
        <f t="shared" si="17"/>
        <v>10440</v>
      </c>
      <c r="R42" s="66">
        <f t="shared" si="18"/>
        <v>1044000</v>
      </c>
      <c r="S42" s="81">
        <f t="shared" si="19"/>
        <v>771400</v>
      </c>
      <c r="T42" s="196"/>
      <c r="U42" s="205"/>
      <c r="V42" s="196"/>
    </row>
    <row r="43" spans="1:22" ht="75.75" thickBot="1">
      <c r="A43" s="129"/>
      <c r="B43" s="132"/>
      <c r="C43" s="132"/>
      <c r="D43" s="16" t="s">
        <v>52</v>
      </c>
      <c r="E43" s="21">
        <v>0.5</v>
      </c>
      <c r="F43" s="51">
        <v>1</v>
      </c>
      <c r="G43" s="57">
        <v>1547149.3772723756</v>
      </c>
      <c r="H43" s="11">
        <f t="shared" si="25"/>
        <v>247543.90036358009</v>
      </c>
      <c r="I43" s="11">
        <f t="shared" si="14"/>
        <v>1794693.2776359557</v>
      </c>
      <c r="J43" s="118">
        <f t="shared" si="15"/>
        <v>897346.63881797786</v>
      </c>
      <c r="K43" s="119">
        <v>290000</v>
      </c>
      <c r="L43" s="17">
        <f t="shared" si="26"/>
        <v>46400</v>
      </c>
      <c r="M43" s="17">
        <f t="shared" si="16"/>
        <v>336400</v>
      </c>
      <c r="N43" s="105">
        <f t="shared" si="24"/>
        <v>168200</v>
      </c>
      <c r="O43" s="69">
        <f>850000*2</f>
        <v>1700000</v>
      </c>
      <c r="P43" s="17">
        <f t="shared" si="27"/>
        <v>272000</v>
      </c>
      <c r="Q43" s="17">
        <f t="shared" si="17"/>
        <v>1972000</v>
      </c>
      <c r="R43" s="77">
        <f t="shared" si="18"/>
        <v>986000</v>
      </c>
      <c r="S43" s="82">
        <f t="shared" si="19"/>
        <v>577100</v>
      </c>
      <c r="T43" s="196"/>
      <c r="U43" s="205"/>
      <c r="V43" s="196"/>
    </row>
    <row r="44" spans="1:22" ht="45">
      <c r="A44" s="153">
        <v>5</v>
      </c>
      <c r="B44" s="156" t="s">
        <v>26</v>
      </c>
      <c r="C44" s="159" t="s">
        <v>35</v>
      </c>
      <c r="D44" s="98" t="s">
        <v>27</v>
      </c>
      <c r="E44" s="25">
        <v>1</v>
      </c>
      <c r="F44" s="46">
        <v>100</v>
      </c>
      <c r="G44" s="52">
        <v>12377.195018179005</v>
      </c>
      <c r="H44" s="26">
        <f>+G44*16%</f>
        <v>1980.351202908641</v>
      </c>
      <c r="I44" s="26">
        <f t="shared" si="14"/>
        <v>14357.546221087647</v>
      </c>
      <c r="J44" s="63">
        <f t="shared" si="15"/>
        <v>1435754.6221087647</v>
      </c>
      <c r="K44" s="52">
        <v>5000</v>
      </c>
      <c r="L44" s="26">
        <f>+K44*16%</f>
        <v>800</v>
      </c>
      <c r="M44" s="26">
        <f t="shared" si="16"/>
        <v>5800</v>
      </c>
      <c r="N44" s="63">
        <f>+M44*F44*E44</f>
        <v>580000</v>
      </c>
      <c r="O44" s="52">
        <v>4200</v>
      </c>
      <c r="P44" s="26">
        <f>+O44*16%</f>
        <v>672</v>
      </c>
      <c r="Q44" s="26">
        <f t="shared" si="17"/>
        <v>4872</v>
      </c>
      <c r="R44" s="63">
        <f t="shared" si="18"/>
        <v>487200</v>
      </c>
      <c r="S44" s="84">
        <f t="shared" si="19"/>
        <v>533600</v>
      </c>
      <c r="T44" s="179">
        <f>SUM(S44:S51)</f>
        <v>5789560</v>
      </c>
      <c r="U44" s="182">
        <v>1</v>
      </c>
      <c r="V44" s="179">
        <f>+U44*T44</f>
        <v>5789560</v>
      </c>
    </row>
    <row r="45" spans="1:22" ht="18" customHeight="1">
      <c r="A45" s="154"/>
      <c r="B45" s="157"/>
      <c r="C45" s="160"/>
      <c r="D45" s="99" t="s">
        <v>28</v>
      </c>
      <c r="E45" s="29">
        <v>1</v>
      </c>
      <c r="F45" s="47">
        <v>1</v>
      </c>
      <c r="G45" s="53">
        <v>340372.86299992265</v>
      </c>
      <c r="H45" s="37">
        <f t="shared" ref="H45:H51" si="28">+G45*16%</f>
        <v>54459.658079987625</v>
      </c>
      <c r="I45" s="37">
        <f t="shared" si="14"/>
        <v>394832.52107991028</v>
      </c>
      <c r="J45" s="76">
        <f t="shared" si="15"/>
        <v>394832.52107991028</v>
      </c>
      <c r="K45" s="53">
        <v>300000</v>
      </c>
      <c r="L45" s="30">
        <f t="shared" ref="L45:L51" si="29">+K45*16%</f>
        <v>48000</v>
      </c>
      <c r="M45" s="30">
        <f t="shared" si="16"/>
        <v>348000</v>
      </c>
      <c r="N45" s="60">
        <f t="shared" ref="N45:N51" si="30">+M45*F45*E45</f>
        <v>348000</v>
      </c>
      <c r="O45" s="53">
        <v>420000</v>
      </c>
      <c r="P45" s="30">
        <f t="shared" ref="P45:P51" si="31">+O45*16%</f>
        <v>67200</v>
      </c>
      <c r="Q45" s="30">
        <f t="shared" si="17"/>
        <v>487200</v>
      </c>
      <c r="R45" s="60">
        <f t="shared" ref="R45:R51" si="32">+Q45*F45*E45</f>
        <v>487200</v>
      </c>
      <c r="S45" s="85">
        <f t="shared" ref="S45:S51" si="33">AVERAGE(N45,R45)</f>
        <v>417600</v>
      </c>
      <c r="T45" s="180"/>
      <c r="U45" s="183"/>
      <c r="V45" s="180"/>
    </row>
    <row r="46" spans="1:22">
      <c r="A46" s="154"/>
      <c r="B46" s="157"/>
      <c r="C46" s="160"/>
      <c r="D46" s="100" t="s">
        <v>29</v>
      </c>
      <c r="E46" s="101">
        <v>1</v>
      </c>
      <c r="F46" s="47">
        <v>1</v>
      </c>
      <c r="G46" s="53">
        <v>116036.20329542817</v>
      </c>
      <c r="H46" s="37">
        <f t="shared" si="28"/>
        <v>18565.79252726851</v>
      </c>
      <c r="I46" s="37">
        <f t="shared" si="14"/>
        <v>134601.99582269668</v>
      </c>
      <c r="J46" s="76">
        <f t="shared" si="15"/>
        <v>134601.99582269668</v>
      </c>
      <c r="K46" s="53">
        <v>80000</v>
      </c>
      <c r="L46" s="30">
        <f t="shared" si="29"/>
        <v>12800</v>
      </c>
      <c r="M46" s="30">
        <f t="shared" si="16"/>
        <v>92800</v>
      </c>
      <c r="N46" s="60">
        <f t="shared" si="30"/>
        <v>92800</v>
      </c>
      <c r="O46" s="53">
        <v>120000</v>
      </c>
      <c r="P46" s="30">
        <f t="shared" si="31"/>
        <v>19200</v>
      </c>
      <c r="Q46" s="30">
        <f t="shared" si="17"/>
        <v>139200</v>
      </c>
      <c r="R46" s="60">
        <f t="shared" si="32"/>
        <v>139200</v>
      </c>
      <c r="S46" s="85">
        <f t="shared" si="33"/>
        <v>116000</v>
      </c>
      <c r="T46" s="180"/>
      <c r="U46" s="183"/>
      <c r="V46" s="180"/>
    </row>
    <row r="47" spans="1:22">
      <c r="A47" s="154"/>
      <c r="B47" s="157"/>
      <c r="C47" s="160"/>
      <c r="D47" s="100" t="s">
        <v>30</v>
      </c>
      <c r="E47" s="101">
        <v>1</v>
      </c>
      <c r="F47" s="47">
        <v>1</v>
      </c>
      <c r="G47" s="53">
        <v>116036.20329542817</v>
      </c>
      <c r="H47" s="37">
        <f t="shared" si="28"/>
        <v>18565.79252726851</v>
      </c>
      <c r="I47" s="37">
        <f t="shared" si="14"/>
        <v>134601.99582269668</v>
      </c>
      <c r="J47" s="76">
        <f t="shared" si="15"/>
        <v>134601.99582269668</v>
      </c>
      <c r="K47" s="53">
        <v>80000</v>
      </c>
      <c r="L47" s="30">
        <f t="shared" si="29"/>
        <v>12800</v>
      </c>
      <c r="M47" s="30">
        <f t="shared" si="16"/>
        <v>92800</v>
      </c>
      <c r="N47" s="60">
        <f t="shared" si="30"/>
        <v>92800</v>
      </c>
      <c r="O47" s="53">
        <v>70000</v>
      </c>
      <c r="P47" s="30">
        <f t="shared" si="31"/>
        <v>11200</v>
      </c>
      <c r="Q47" s="30">
        <f t="shared" si="17"/>
        <v>81200</v>
      </c>
      <c r="R47" s="60">
        <f t="shared" si="32"/>
        <v>81200</v>
      </c>
      <c r="S47" s="85">
        <f t="shared" si="33"/>
        <v>87000</v>
      </c>
      <c r="T47" s="180"/>
      <c r="U47" s="183"/>
      <c r="V47" s="180"/>
    </row>
    <row r="48" spans="1:22" ht="90">
      <c r="A48" s="154"/>
      <c r="B48" s="157"/>
      <c r="C48" s="160"/>
      <c r="D48" s="27" t="s">
        <v>31</v>
      </c>
      <c r="E48" s="29">
        <v>1</v>
      </c>
      <c r="F48" s="47">
        <v>150</v>
      </c>
      <c r="G48" s="53">
        <v>3094.2987545447513</v>
      </c>
      <c r="H48" s="37">
        <f t="shared" si="28"/>
        <v>495.08780072716024</v>
      </c>
      <c r="I48" s="37">
        <f t="shared" si="14"/>
        <v>3589.3865552719117</v>
      </c>
      <c r="J48" s="76">
        <f t="shared" si="15"/>
        <v>538407.98329078674</v>
      </c>
      <c r="K48" s="53">
        <v>25000</v>
      </c>
      <c r="L48" s="30">
        <f t="shared" si="29"/>
        <v>4000</v>
      </c>
      <c r="M48" s="30">
        <f t="shared" si="16"/>
        <v>29000</v>
      </c>
      <c r="N48" s="60">
        <f t="shared" si="30"/>
        <v>4350000</v>
      </c>
      <c r="O48" s="53">
        <v>2800</v>
      </c>
      <c r="P48" s="30">
        <f t="shared" si="31"/>
        <v>448</v>
      </c>
      <c r="Q48" s="30">
        <f t="shared" si="17"/>
        <v>3248</v>
      </c>
      <c r="R48" s="60">
        <f t="shared" si="32"/>
        <v>487200</v>
      </c>
      <c r="S48" s="85">
        <f t="shared" si="33"/>
        <v>2418600</v>
      </c>
      <c r="T48" s="180"/>
      <c r="U48" s="183"/>
      <c r="V48" s="180"/>
    </row>
    <row r="49" spans="1:22" ht="90">
      <c r="A49" s="154"/>
      <c r="B49" s="157"/>
      <c r="C49" s="160"/>
      <c r="D49" s="27" t="s">
        <v>32</v>
      </c>
      <c r="E49" s="29">
        <v>1</v>
      </c>
      <c r="F49" s="47">
        <v>1</v>
      </c>
      <c r="G49" s="53">
        <v>5105592.9449988399</v>
      </c>
      <c r="H49" s="37">
        <f t="shared" si="28"/>
        <v>816894.87119981437</v>
      </c>
      <c r="I49" s="37">
        <f t="shared" si="14"/>
        <v>5922487.8161986545</v>
      </c>
      <c r="J49" s="76">
        <f t="shared" si="15"/>
        <v>5922487.8161986545</v>
      </c>
      <c r="K49" s="53">
        <v>7000</v>
      </c>
      <c r="L49" s="30">
        <f t="shared" si="29"/>
        <v>1120</v>
      </c>
      <c r="M49" s="30">
        <f t="shared" si="16"/>
        <v>8120</v>
      </c>
      <c r="N49" s="60">
        <f t="shared" si="30"/>
        <v>8120</v>
      </c>
      <c r="O49" s="53">
        <v>700000</v>
      </c>
      <c r="P49" s="30">
        <f t="shared" si="31"/>
        <v>112000</v>
      </c>
      <c r="Q49" s="30">
        <f t="shared" si="17"/>
        <v>812000</v>
      </c>
      <c r="R49" s="60">
        <f t="shared" si="32"/>
        <v>812000</v>
      </c>
      <c r="S49" s="85">
        <f t="shared" si="33"/>
        <v>410060</v>
      </c>
      <c r="T49" s="180"/>
      <c r="U49" s="183"/>
      <c r="V49" s="180"/>
    </row>
    <row r="50" spans="1:22" ht="60">
      <c r="A50" s="154"/>
      <c r="B50" s="157"/>
      <c r="C50" s="160"/>
      <c r="D50" s="102" t="s">
        <v>33</v>
      </c>
      <c r="E50" s="29">
        <v>1</v>
      </c>
      <c r="F50" s="47">
        <v>1</v>
      </c>
      <c r="G50" s="53">
        <v>1856579.2527268508</v>
      </c>
      <c r="H50" s="37">
        <f t="shared" si="28"/>
        <v>297052.68043629616</v>
      </c>
      <c r="I50" s="37">
        <f t="shared" si="14"/>
        <v>2153631.933163147</v>
      </c>
      <c r="J50" s="76">
        <f t="shared" si="15"/>
        <v>2153631.933163147</v>
      </c>
      <c r="K50" s="53">
        <v>25000</v>
      </c>
      <c r="L50" s="30">
        <f t="shared" si="29"/>
        <v>4000</v>
      </c>
      <c r="M50" s="30">
        <f t="shared" si="16"/>
        <v>29000</v>
      </c>
      <c r="N50" s="60">
        <f t="shared" si="30"/>
        <v>29000</v>
      </c>
      <c r="O50" s="53">
        <v>1440000</v>
      </c>
      <c r="P50" s="30">
        <f t="shared" si="31"/>
        <v>230400</v>
      </c>
      <c r="Q50" s="30">
        <f t="shared" si="17"/>
        <v>1670400</v>
      </c>
      <c r="R50" s="60">
        <f t="shared" si="32"/>
        <v>1670400</v>
      </c>
      <c r="S50" s="85">
        <f t="shared" si="33"/>
        <v>849700</v>
      </c>
      <c r="T50" s="180"/>
      <c r="U50" s="183"/>
      <c r="V50" s="180"/>
    </row>
    <row r="51" spans="1:22" ht="60.75" thickBot="1">
      <c r="A51" s="155"/>
      <c r="B51" s="158"/>
      <c r="C51" s="161"/>
      <c r="D51" s="103" t="s">
        <v>34</v>
      </c>
      <c r="E51" s="104">
        <v>1</v>
      </c>
      <c r="F51" s="48">
        <v>1</v>
      </c>
      <c r="G51" s="54">
        <v>928289.6263634254</v>
      </c>
      <c r="H51" s="44">
        <f t="shared" si="28"/>
        <v>148526.34021814808</v>
      </c>
      <c r="I51" s="44">
        <f t="shared" si="14"/>
        <v>1076815.9665815735</v>
      </c>
      <c r="J51" s="61">
        <f t="shared" si="15"/>
        <v>1076815.9665815735</v>
      </c>
      <c r="K51" s="54">
        <v>450000</v>
      </c>
      <c r="L51" s="38">
        <f t="shared" si="29"/>
        <v>72000</v>
      </c>
      <c r="M51" s="38">
        <f t="shared" si="16"/>
        <v>522000</v>
      </c>
      <c r="N51" s="64">
        <f t="shared" si="30"/>
        <v>522000</v>
      </c>
      <c r="O51" s="54">
        <v>1200000</v>
      </c>
      <c r="P51" s="38">
        <f t="shared" si="31"/>
        <v>192000</v>
      </c>
      <c r="Q51" s="38">
        <f t="shared" si="17"/>
        <v>1392000</v>
      </c>
      <c r="R51" s="64">
        <f t="shared" si="32"/>
        <v>1392000</v>
      </c>
      <c r="S51" s="86">
        <f t="shared" si="33"/>
        <v>957000</v>
      </c>
      <c r="T51" s="181"/>
      <c r="U51" s="184"/>
      <c r="V51" s="181"/>
    </row>
    <row r="52" spans="1:22" ht="26.25" customHeight="1" thickBot="1">
      <c r="A52" s="70"/>
      <c r="B52" s="71"/>
      <c r="C52" s="71"/>
      <c r="D52" s="72"/>
      <c r="E52" s="73"/>
      <c r="F52" s="74"/>
      <c r="G52" s="185" t="s">
        <v>41</v>
      </c>
      <c r="H52" s="186"/>
      <c r="I52" s="186"/>
      <c r="J52" s="78">
        <f>SUM(J10:J51)</f>
        <v>369122642.53113621</v>
      </c>
      <c r="K52" s="185" t="s">
        <v>41</v>
      </c>
      <c r="L52" s="186"/>
      <c r="M52" s="186"/>
      <c r="N52" s="78">
        <f>SUM(N10:N51)</f>
        <v>184993088</v>
      </c>
      <c r="O52" s="187" t="s">
        <v>41</v>
      </c>
      <c r="P52" s="188"/>
      <c r="Q52" s="188"/>
      <c r="R52" s="80">
        <f>SUM(R10:R51)</f>
        <v>142039680</v>
      </c>
      <c r="S52" s="87">
        <f>AVERAGE(N52,R52)</f>
        <v>163516384</v>
      </c>
      <c r="T52" s="88">
        <f>SUM(T10:T44)</f>
        <v>163516384</v>
      </c>
      <c r="V52" s="89">
        <f>SUM(V10:V51)</f>
        <v>163516384</v>
      </c>
    </row>
    <row r="53" spans="1:22">
      <c r="A53" s="70"/>
      <c r="B53" s="71"/>
      <c r="C53" s="71"/>
      <c r="D53" s="72"/>
      <c r="E53" s="73"/>
      <c r="F53" s="74"/>
      <c r="G53" s="68"/>
      <c r="H53" s="68"/>
      <c r="I53" s="68"/>
      <c r="J53" s="68"/>
    </row>
    <row r="54" spans="1:22">
      <c r="A54" s="70"/>
      <c r="B54" s="71"/>
      <c r="C54" s="71"/>
      <c r="D54" s="72"/>
      <c r="E54" s="73"/>
      <c r="F54" s="74"/>
      <c r="G54" s="68"/>
      <c r="H54" s="68"/>
      <c r="I54" s="68"/>
      <c r="J54" s="68"/>
    </row>
    <row r="55" spans="1:22" ht="15.75" thickBot="1">
      <c r="Q55" s="93"/>
      <c r="R55" s="91"/>
    </row>
    <row r="56" spans="1:22" ht="16.5" thickBot="1">
      <c r="A56" s="4"/>
      <c r="B56" s="4"/>
      <c r="D56" s="120" t="s">
        <v>53</v>
      </c>
      <c r="E56" s="147">
        <f>+V52</f>
        <v>163516384</v>
      </c>
      <c r="F56" s="148"/>
      <c r="G56" s="149"/>
      <c r="N56" s="94"/>
      <c r="P56" s="93"/>
      <c r="Q56" s="79"/>
      <c r="R56" s="92"/>
    </row>
    <row r="57" spans="1:22" ht="16.5" thickBot="1">
      <c r="D57" s="120" t="s">
        <v>54</v>
      </c>
      <c r="E57" s="147">
        <f>+E56-V44-V37</f>
        <v>152947624</v>
      </c>
      <c r="F57" s="148"/>
      <c r="G57" s="149"/>
    </row>
    <row r="58" spans="1:22" ht="16.5" thickBot="1">
      <c r="D58" s="120" t="s">
        <v>55</v>
      </c>
      <c r="E58" s="147">
        <f>+V44+V37</f>
        <v>10568760</v>
      </c>
      <c r="F58" s="148"/>
      <c r="G58" s="149"/>
    </row>
    <row r="59" spans="1:22" ht="15.75">
      <c r="D59" s="121"/>
      <c r="E59" s="122"/>
      <c r="F59" s="122"/>
      <c r="G59" s="122"/>
    </row>
    <row r="60" spans="1:22" ht="16.5" thickBot="1">
      <c r="D60" s="121"/>
      <c r="E60" s="122"/>
      <c r="F60" s="122"/>
      <c r="G60" s="122"/>
    </row>
    <row r="61" spans="1:22" ht="27" thickBot="1">
      <c r="D61" s="123" t="s">
        <v>56</v>
      </c>
      <c r="E61" s="124">
        <f>+E56</f>
        <v>163516384</v>
      </c>
      <c r="F61" s="125"/>
      <c r="G61" s="126"/>
    </row>
    <row r="62" spans="1:22" ht="15.75">
      <c r="D62" s="121"/>
      <c r="E62" s="122"/>
      <c r="F62" s="122"/>
      <c r="G62" s="122"/>
    </row>
    <row r="63" spans="1:22" ht="15.75">
      <c r="D63" s="121"/>
      <c r="E63" s="122"/>
      <c r="F63" s="122"/>
      <c r="G63" s="122"/>
    </row>
    <row r="64" spans="1:22" ht="15.75">
      <c r="D64" s="121"/>
      <c r="E64" s="122"/>
      <c r="F64" s="122"/>
      <c r="G64" s="122"/>
    </row>
  </sheetData>
  <mergeCells count="63">
    <mergeCell ref="C37:C43"/>
    <mergeCell ref="T37:T43"/>
    <mergeCell ref="U37:U43"/>
    <mergeCell ref="V37:V43"/>
    <mergeCell ref="A4:V4"/>
    <mergeCell ref="S7:S9"/>
    <mergeCell ref="T7:T9"/>
    <mergeCell ref="T10:T20"/>
    <mergeCell ref="T21:T31"/>
    <mergeCell ref="O7:R7"/>
    <mergeCell ref="O8:O9"/>
    <mergeCell ref="P8:P9"/>
    <mergeCell ref="Q8:Q9"/>
    <mergeCell ref="R8:R9"/>
    <mergeCell ref="G7:J7"/>
    <mergeCell ref="K7:N7"/>
    <mergeCell ref="V7:V9"/>
    <mergeCell ref="V10:V20"/>
    <mergeCell ref="V21:V31"/>
    <mergeCell ref="U7:U9"/>
    <mergeCell ref="U10:U20"/>
    <mergeCell ref="U21:U31"/>
    <mergeCell ref="V32:V36"/>
    <mergeCell ref="V44:V51"/>
    <mergeCell ref="U32:U36"/>
    <mergeCell ref="G52:I52"/>
    <mergeCell ref="K52:M52"/>
    <mergeCell ref="O52:Q52"/>
    <mergeCell ref="T32:T36"/>
    <mergeCell ref="T44:T51"/>
    <mergeCell ref="U44:U51"/>
    <mergeCell ref="M8:M9"/>
    <mergeCell ref="N8:N9"/>
    <mergeCell ref="A44:A51"/>
    <mergeCell ref="B44:B51"/>
    <mergeCell ref="C44:C51"/>
    <mergeCell ref="L8:L9"/>
    <mergeCell ref="I8:I9"/>
    <mergeCell ref="K8:K9"/>
    <mergeCell ref="E8:E9"/>
    <mergeCell ref="D8:D9"/>
    <mergeCell ref="F8:F9"/>
    <mergeCell ref="J8:J9"/>
    <mergeCell ref="H8:H9"/>
    <mergeCell ref="G8:G9"/>
    <mergeCell ref="C32:C36"/>
    <mergeCell ref="A32:A36"/>
    <mergeCell ref="E61:G61"/>
    <mergeCell ref="A37:A43"/>
    <mergeCell ref="B37:B43"/>
    <mergeCell ref="B32:B36"/>
    <mergeCell ref="A8:A9"/>
    <mergeCell ref="C8:C9"/>
    <mergeCell ref="A10:A20"/>
    <mergeCell ref="C10:C20"/>
    <mergeCell ref="A21:A31"/>
    <mergeCell ref="C21:C31"/>
    <mergeCell ref="B8:B9"/>
    <mergeCell ref="B10:B20"/>
    <mergeCell ref="B21:B31"/>
    <mergeCell ref="E56:G56"/>
    <mergeCell ref="E57:G57"/>
    <mergeCell ref="E58:G58"/>
  </mergeCells>
  <printOptions horizontalCentered="1" verticalCentered="1"/>
  <pageMargins left="0.11811023622047245" right="0.11811023622047245" top="0.74803149606299213" bottom="0.35433070866141736" header="0.31496062992125984" footer="0.31496062992125984"/>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vt:lpstr>
      <vt:lpstr>'ANEXO 1'!Títulos_a_imprimir</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nando</dc:creator>
  <cp:lastModifiedBy>yortiz</cp:lastModifiedBy>
  <cp:lastPrinted>2014-02-05T21:33:06Z</cp:lastPrinted>
  <dcterms:created xsi:type="dcterms:W3CDTF">2012-04-26T00:28:04Z</dcterms:created>
  <dcterms:modified xsi:type="dcterms:W3CDTF">2014-03-27T22:16:57Z</dcterms:modified>
</cp:coreProperties>
</file>