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600" windowHeight="8130" tabRatio="911"/>
  </bookViews>
  <sheets>
    <sheet name="consolidado cotizaciones" sheetId="30" r:id="rId1"/>
    <sheet name="RELACION COTIZACIONES " sheetId="31" r:id="rId2"/>
    <sheet name="PRESUPUESTO MATERIAL EXAMEN" sheetId="26" r:id="rId3"/>
    <sheet name="PRESUPUESTO KITS AÑO " sheetId="25" r:id="rId4"/>
    <sheet name="PRESUPUESTO KITS 359 " sheetId="24" r:id="rId5"/>
  </sheets>
  <externalReferences>
    <externalReference r:id="rId6"/>
    <externalReference r:id="rId7"/>
  </externalReferences>
  <definedNames>
    <definedName name="_xlnm.Print_Area" localSheetId="3">'PRESUPUESTO KITS AÑO '!$A$1:$K$54</definedName>
    <definedName name="_xlnm.Print_Area" localSheetId="2">'PRESUPUESTO MATERIAL EXAMEN'!$A$1:$G$54</definedName>
  </definedNames>
  <calcPr calcId="124519"/>
</workbook>
</file>

<file path=xl/calcChain.xml><?xml version="1.0" encoding="utf-8"?>
<calcChain xmlns="http://schemas.openxmlformats.org/spreadsheetml/2006/main">
  <c r="E11" i="30"/>
  <c r="D11"/>
  <c r="E10"/>
  <c r="E8"/>
  <c r="D8"/>
  <c r="D10" s="1"/>
  <c r="D9"/>
  <c r="B3"/>
  <c r="B2"/>
  <c r="Q182" i="31"/>
  <c r="O182"/>
  <c r="M182"/>
  <c r="K182"/>
  <c r="I182"/>
  <c r="G182"/>
  <c r="Q181"/>
  <c r="O181"/>
  <c r="M181"/>
  <c r="K181"/>
  <c r="I181"/>
  <c r="G181"/>
  <c r="Q180"/>
  <c r="O180"/>
  <c r="M180"/>
  <c r="K180"/>
  <c r="I180"/>
  <c r="G180"/>
  <c r="Q179"/>
  <c r="O179"/>
  <c r="M179"/>
  <c r="K179"/>
  <c r="I179"/>
  <c r="G179"/>
  <c r="Q178"/>
  <c r="O178"/>
  <c r="M178"/>
  <c r="K178"/>
  <c r="I178"/>
  <c r="G178"/>
  <c r="Q177"/>
  <c r="O177"/>
  <c r="M177"/>
  <c r="K177"/>
  <c r="I177"/>
  <c r="G177"/>
  <c r="Q176"/>
  <c r="O176"/>
  <c r="M176"/>
  <c r="K176"/>
  <c r="I176"/>
  <c r="G176"/>
  <c r="Q175"/>
  <c r="O175"/>
  <c r="M175"/>
  <c r="K175"/>
  <c r="I175"/>
  <c r="G175"/>
  <c r="Q174"/>
  <c r="O174"/>
  <c r="M174"/>
  <c r="K174"/>
  <c r="I174"/>
  <c r="G174"/>
  <c r="Q173"/>
  <c r="O173"/>
  <c r="M173"/>
  <c r="K173"/>
  <c r="I173"/>
  <c r="G173"/>
  <c r="Q172"/>
  <c r="O172"/>
  <c r="M172"/>
  <c r="K172"/>
  <c r="I172"/>
  <c r="G172"/>
  <c r="Q171"/>
  <c r="O171"/>
  <c r="M171"/>
  <c r="K171"/>
  <c r="I171"/>
  <c r="G171"/>
  <c r="Q170"/>
  <c r="O170"/>
  <c r="M170"/>
  <c r="K170"/>
  <c r="I170"/>
  <c r="G170"/>
  <c r="Q169"/>
  <c r="O169"/>
  <c r="M169"/>
  <c r="K169"/>
  <c r="I169"/>
  <c r="G169"/>
  <c r="Q168"/>
  <c r="O168"/>
  <c r="M168"/>
  <c r="K168"/>
  <c r="I168"/>
  <c r="G168"/>
  <c r="Q167"/>
  <c r="O167"/>
  <c r="M167"/>
  <c r="K167"/>
  <c r="I167"/>
  <c r="G167"/>
  <c r="Q166"/>
  <c r="O166"/>
  <c r="M166"/>
  <c r="K166"/>
  <c r="I166"/>
  <c r="G166"/>
  <c r="Q165"/>
  <c r="O165"/>
  <c r="M165"/>
  <c r="K165"/>
  <c r="I165"/>
  <c r="G165"/>
  <c r="Q164"/>
  <c r="O164"/>
  <c r="M164"/>
  <c r="K164"/>
  <c r="I164"/>
  <c r="G164"/>
  <c r="Q163"/>
  <c r="O163"/>
  <c r="M163"/>
  <c r="K163"/>
  <c r="I163"/>
  <c r="G163"/>
  <c r="Q162"/>
  <c r="O162"/>
  <c r="M162"/>
  <c r="K162"/>
  <c r="I162"/>
  <c r="G162"/>
  <c r="Q161"/>
  <c r="O161"/>
  <c r="M161"/>
  <c r="K161"/>
  <c r="I161"/>
  <c r="G161"/>
  <c r="Q160"/>
  <c r="O160"/>
  <c r="M160"/>
  <c r="K160"/>
  <c r="I160"/>
  <c r="G160"/>
  <c r="Q159"/>
  <c r="O159"/>
  <c r="M159"/>
  <c r="K159"/>
  <c r="I159"/>
  <c r="G159"/>
  <c r="Q158"/>
  <c r="O158"/>
  <c r="M158"/>
  <c r="K158"/>
  <c r="I158"/>
  <c r="G158"/>
  <c r="Q157"/>
  <c r="O157"/>
  <c r="M157"/>
  <c r="K157"/>
  <c r="I157"/>
  <c r="G157"/>
  <c r="Q156"/>
  <c r="O156"/>
  <c r="M156"/>
  <c r="K156"/>
  <c r="I156"/>
  <c r="G156"/>
  <c r="Q155"/>
  <c r="O155"/>
  <c r="M155"/>
  <c r="K155"/>
  <c r="I155"/>
  <c r="G155"/>
  <c r="Q154"/>
  <c r="O154"/>
  <c r="M154"/>
  <c r="K154"/>
  <c r="I154"/>
  <c r="G154"/>
  <c r="Q153"/>
  <c r="O153"/>
  <c r="M153"/>
  <c r="K153"/>
  <c r="I153"/>
  <c r="G153"/>
  <c r="Q152"/>
  <c r="O152"/>
  <c r="M152"/>
  <c r="K152"/>
  <c r="I152"/>
  <c r="G152"/>
  <c r="Q151"/>
  <c r="O151"/>
  <c r="M151"/>
  <c r="K151"/>
  <c r="I151"/>
  <c r="G151"/>
  <c r="Q150"/>
  <c r="O150"/>
  <c r="M150"/>
  <c r="K150"/>
  <c r="I150"/>
  <c r="G150"/>
  <c r="Q149"/>
  <c r="O149"/>
  <c r="M149"/>
  <c r="K149"/>
  <c r="I149"/>
  <c r="G149"/>
  <c r="Q148"/>
  <c r="O148"/>
  <c r="M148"/>
  <c r="K148"/>
  <c r="I148"/>
  <c r="G148"/>
  <c r="Q147"/>
  <c r="O147"/>
  <c r="M147"/>
  <c r="K147"/>
  <c r="I147"/>
  <c r="G147"/>
  <c r="Q146"/>
  <c r="O146"/>
  <c r="M146"/>
  <c r="K146"/>
  <c r="I146"/>
  <c r="G146"/>
  <c r="Q145"/>
  <c r="O145"/>
  <c r="M145"/>
  <c r="K145"/>
  <c r="I145"/>
  <c r="G145"/>
  <c r="Q144"/>
  <c r="O144"/>
  <c r="M144"/>
  <c r="K144"/>
  <c r="I144"/>
  <c r="G144"/>
  <c r="Q143"/>
  <c r="O143"/>
  <c r="M143"/>
  <c r="K143"/>
  <c r="I143"/>
  <c r="G143"/>
  <c r="Q142"/>
  <c r="O142"/>
  <c r="M142"/>
  <c r="K142"/>
  <c r="I142"/>
  <c r="G142"/>
  <c r="Q141"/>
  <c r="O141"/>
  <c r="M141"/>
  <c r="K141"/>
  <c r="I141"/>
  <c r="G141"/>
  <c r="Q140"/>
  <c r="O140"/>
  <c r="M140"/>
  <c r="K140"/>
  <c r="I140"/>
  <c r="G140"/>
  <c r="Q139"/>
  <c r="O139"/>
  <c r="M139"/>
  <c r="K139"/>
  <c r="I139"/>
  <c r="G139"/>
  <c r="Q138"/>
  <c r="O138"/>
  <c r="M138"/>
  <c r="K138"/>
  <c r="I138"/>
  <c r="G138"/>
  <c r="Q137"/>
  <c r="O137"/>
  <c r="M137"/>
  <c r="K137"/>
  <c r="I137"/>
  <c r="G137"/>
  <c r="Q136"/>
  <c r="O136"/>
  <c r="M136"/>
  <c r="K136"/>
  <c r="I136"/>
  <c r="G136"/>
  <c r="Q135"/>
  <c r="O135"/>
  <c r="M135"/>
  <c r="K135"/>
  <c r="I135"/>
  <c r="G135"/>
  <c r="Q134"/>
  <c r="O134"/>
  <c r="M134"/>
  <c r="K134"/>
  <c r="I134"/>
  <c r="G134"/>
  <c r="Q133"/>
  <c r="O133"/>
  <c r="M133"/>
  <c r="K133"/>
  <c r="I133"/>
  <c r="G133"/>
  <c r="Q132"/>
  <c r="O132"/>
  <c r="M132"/>
  <c r="K132"/>
  <c r="I132"/>
  <c r="G132"/>
  <c r="Q131"/>
  <c r="O131"/>
  <c r="M131"/>
  <c r="K131"/>
  <c r="I131"/>
  <c r="G131"/>
  <c r="Q130"/>
  <c r="O130"/>
  <c r="M130"/>
  <c r="K130"/>
  <c r="I130"/>
  <c r="G130"/>
  <c r="Q129"/>
  <c r="O129"/>
  <c r="M129"/>
  <c r="K129"/>
  <c r="I129"/>
  <c r="G129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Q128"/>
  <c r="Q183"/>
  <c r="O128"/>
  <c r="O183"/>
  <c r="M128"/>
  <c r="M183"/>
  <c r="K128"/>
  <c r="K183"/>
  <c r="I128"/>
  <c r="I183"/>
  <c r="G128"/>
  <c r="G183"/>
  <c r="Q121"/>
  <c r="O121"/>
  <c r="M121"/>
  <c r="K121"/>
  <c r="I121"/>
  <c r="G121"/>
  <c r="Q120"/>
  <c r="O120"/>
  <c r="M120"/>
  <c r="K120"/>
  <c r="I120"/>
  <c r="G120"/>
  <c r="Q119"/>
  <c r="O119"/>
  <c r="M119"/>
  <c r="K119"/>
  <c r="I119"/>
  <c r="G119"/>
  <c r="Q118"/>
  <c r="O118"/>
  <c r="M118"/>
  <c r="K118"/>
  <c r="I118"/>
  <c r="G118"/>
  <c r="Q117"/>
  <c r="O117"/>
  <c r="M117"/>
  <c r="K117"/>
  <c r="I117"/>
  <c r="G117"/>
  <c r="Q116"/>
  <c r="O116"/>
  <c r="M116"/>
  <c r="K116"/>
  <c r="I116"/>
  <c r="G116"/>
  <c r="Q115"/>
  <c r="O115"/>
  <c r="M115"/>
  <c r="K115"/>
  <c r="I115"/>
  <c r="G115"/>
  <c r="Q114"/>
  <c r="O114"/>
  <c r="M114"/>
  <c r="K114"/>
  <c r="I114"/>
  <c r="G114"/>
  <c r="Q113"/>
  <c r="O113"/>
  <c r="M113"/>
  <c r="K113"/>
  <c r="I113"/>
  <c r="G113"/>
  <c r="Q112"/>
  <c r="O112"/>
  <c r="M112"/>
  <c r="K112"/>
  <c r="I112"/>
  <c r="G112"/>
  <c r="Q111"/>
  <c r="O111"/>
  <c r="M111"/>
  <c r="K111"/>
  <c r="I111"/>
  <c r="G111"/>
  <c r="Q110"/>
  <c r="O110"/>
  <c r="M110"/>
  <c r="K110"/>
  <c r="I110"/>
  <c r="G110"/>
  <c r="Q109"/>
  <c r="O109"/>
  <c r="M109"/>
  <c r="K109"/>
  <c r="I109"/>
  <c r="G109"/>
  <c r="Q108"/>
  <c r="O108"/>
  <c r="M108"/>
  <c r="K108"/>
  <c r="I108"/>
  <c r="G108"/>
  <c r="Q107"/>
  <c r="O107"/>
  <c r="M107"/>
  <c r="K107"/>
  <c r="I107"/>
  <c r="G107"/>
  <c r="Q106"/>
  <c r="O106"/>
  <c r="M106"/>
  <c r="K106"/>
  <c r="I106"/>
  <c r="G106"/>
  <c r="Q105"/>
  <c r="O105"/>
  <c r="M105"/>
  <c r="K105"/>
  <c r="I105"/>
  <c r="G105"/>
  <c r="Q104"/>
  <c r="O104"/>
  <c r="M104"/>
  <c r="K104"/>
  <c r="I104"/>
  <c r="G104"/>
  <c r="Q103"/>
  <c r="O103"/>
  <c r="M103"/>
  <c r="K103"/>
  <c r="I103"/>
  <c r="G103"/>
  <c r="Q102"/>
  <c r="O102"/>
  <c r="M102"/>
  <c r="K102"/>
  <c r="I102"/>
  <c r="G102"/>
  <c r="Q101"/>
  <c r="O101"/>
  <c r="M101"/>
  <c r="K101"/>
  <c r="I101"/>
  <c r="G101"/>
  <c r="Q100"/>
  <c r="O100"/>
  <c r="M100"/>
  <c r="K100"/>
  <c r="I100"/>
  <c r="G100"/>
  <c r="Q99"/>
  <c r="O99"/>
  <c r="M99"/>
  <c r="K99"/>
  <c r="I99"/>
  <c r="G99"/>
  <c r="Q98"/>
  <c r="O98"/>
  <c r="M98"/>
  <c r="K98"/>
  <c r="I98"/>
  <c r="G98"/>
  <c r="Q97"/>
  <c r="O97"/>
  <c r="M97"/>
  <c r="K97"/>
  <c r="I97"/>
  <c r="G97"/>
  <c r="Q96"/>
  <c r="O96"/>
  <c r="M96"/>
  <c r="K96"/>
  <c r="I96"/>
  <c r="G96"/>
  <c r="Q95"/>
  <c r="O95"/>
  <c r="M95"/>
  <c r="K95"/>
  <c r="I95"/>
  <c r="G95"/>
  <c r="Q94"/>
  <c r="O94"/>
  <c r="M94"/>
  <c r="K94"/>
  <c r="I94"/>
  <c r="G94"/>
  <c r="Q93"/>
  <c r="O93"/>
  <c r="M93"/>
  <c r="K93"/>
  <c r="I93"/>
  <c r="G93"/>
  <c r="Q92"/>
  <c r="O92"/>
  <c r="M92"/>
  <c r="K92"/>
  <c r="I92"/>
  <c r="G92"/>
  <c r="Q91"/>
  <c r="O91"/>
  <c r="M91"/>
  <c r="K91"/>
  <c r="I91"/>
  <c r="G91"/>
  <c r="Q90"/>
  <c r="O90"/>
  <c r="M90"/>
  <c r="K90"/>
  <c r="I90"/>
  <c r="G90"/>
  <c r="Q89"/>
  <c r="O89"/>
  <c r="M89"/>
  <c r="K89"/>
  <c r="I89"/>
  <c r="G89"/>
  <c r="Q88"/>
  <c r="O88"/>
  <c r="M88"/>
  <c r="K88"/>
  <c r="I88"/>
  <c r="G88"/>
  <c r="Q87"/>
  <c r="O87"/>
  <c r="M87"/>
  <c r="K87"/>
  <c r="I87"/>
  <c r="G87"/>
  <c r="Q86"/>
  <c r="O86"/>
  <c r="M86"/>
  <c r="K86"/>
  <c r="I86"/>
  <c r="G86"/>
  <c r="Q85"/>
  <c r="O85"/>
  <c r="M85"/>
  <c r="K85"/>
  <c r="I85"/>
  <c r="G85"/>
  <c r="Q84"/>
  <c r="O84"/>
  <c r="M84"/>
  <c r="K84"/>
  <c r="I84"/>
  <c r="G84"/>
  <c r="Q83"/>
  <c r="O83"/>
  <c r="M83"/>
  <c r="K83"/>
  <c r="I83"/>
  <c r="G83"/>
  <c r="Q82"/>
  <c r="O82"/>
  <c r="M82"/>
  <c r="K82"/>
  <c r="I82"/>
  <c r="G82"/>
  <c r="Q81"/>
  <c r="O81"/>
  <c r="M81"/>
  <c r="K81"/>
  <c r="I81"/>
  <c r="G81"/>
  <c r="Q80"/>
  <c r="O80"/>
  <c r="M80"/>
  <c r="K80"/>
  <c r="I80"/>
  <c r="G80"/>
  <c r="Q79"/>
  <c r="Q122"/>
  <c r="O79"/>
  <c r="M79"/>
  <c r="K79"/>
  <c r="I79"/>
  <c r="I122"/>
  <c r="G79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Q78"/>
  <c r="O78"/>
  <c r="O122"/>
  <c r="M78"/>
  <c r="M122"/>
  <c r="K78"/>
  <c r="K122"/>
  <c r="I78"/>
  <c r="G78"/>
  <c r="G122"/>
  <c r="E69"/>
  <c r="M69"/>
  <c r="Q68"/>
  <c r="O68"/>
  <c r="M68"/>
  <c r="K68"/>
  <c r="I68"/>
  <c r="G68"/>
  <c r="Q67"/>
  <c r="O67"/>
  <c r="M67"/>
  <c r="K67"/>
  <c r="I67"/>
  <c r="G67"/>
  <c r="Q66"/>
  <c r="O66"/>
  <c r="K66"/>
  <c r="I66"/>
  <c r="G66"/>
  <c r="E66"/>
  <c r="M66"/>
  <c r="B66"/>
  <c r="B67"/>
  <c r="B68"/>
  <c r="B69"/>
  <c r="Q65"/>
  <c r="O65"/>
  <c r="M65"/>
  <c r="K65"/>
  <c r="I65"/>
  <c r="G65"/>
  <c r="B65"/>
  <c r="Q64"/>
  <c r="O64"/>
  <c r="M64"/>
  <c r="M70"/>
  <c r="K64"/>
  <c r="I64"/>
  <c r="G64"/>
  <c r="E55"/>
  <c r="O55"/>
  <c r="E54"/>
  <c r="O54"/>
  <c r="Q53"/>
  <c r="O53"/>
  <c r="M53"/>
  <c r="K53"/>
  <c r="I53"/>
  <c r="G53"/>
  <c r="Q52"/>
  <c r="O52"/>
  <c r="M52"/>
  <c r="K52"/>
  <c r="I52"/>
  <c r="G52"/>
  <c r="B52"/>
  <c r="B53"/>
  <c r="B54"/>
  <c r="B55"/>
  <c r="Q51"/>
  <c r="K51"/>
  <c r="I51"/>
  <c r="E51"/>
  <c r="M51"/>
  <c r="K41"/>
  <c r="E41"/>
  <c r="M41"/>
  <c r="Q40"/>
  <c r="O40"/>
  <c r="M40"/>
  <c r="K40"/>
  <c r="I40"/>
  <c r="G40"/>
  <c r="Q39"/>
  <c r="O39"/>
  <c r="M39"/>
  <c r="K39"/>
  <c r="I39"/>
  <c r="G39"/>
  <c r="Q37"/>
  <c r="O37"/>
  <c r="K37"/>
  <c r="I37"/>
  <c r="G37"/>
  <c r="E37"/>
  <c r="M37"/>
  <c r="Q35"/>
  <c r="O35"/>
  <c r="K35"/>
  <c r="I35"/>
  <c r="G35"/>
  <c r="E35"/>
  <c r="E38"/>
  <c r="Q34"/>
  <c r="O34"/>
  <c r="M34"/>
  <c r="K34"/>
  <c r="I34"/>
  <c r="G34"/>
  <c r="Q33"/>
  <c r="O33"/>
  <c r="M33"/>
  <c r="K33"/>
  <c r="I33"/>
  <c r="G33"/>
  <c r="K32"/>
  <c r="E32"/>
  <c r="E42"/>
  <c r="B32"/>
  <c r="B33"/>
  <c r="B34"/>
  <c r="B35"/>
  <c r="B36"/>
  <c r="B37"/>
  <c r="B38"/>
  <c r="B39"/>
  <c r="B40"/>
  <c r="B41"/>
  <c r="B42"/>
  <c r="Q31"/>
  <c r="O31"/>
  <c r="M31"/>
  <c r="K31"/>
  <c r="I31"/>
  <c r="G31"/>
  <c r="K22"/>
  <c r="E22"/>
  <c r="M22"/>
  <c r="K21"/>
  <c r="E21"/>
  <c r="M21"/>
  <c r="Q20"/>
  <c r="O20"/>
  <c r="M20"/>
  <c r="K20"/>
  <c r="I20"/>
  <c r="G20"/>
  <c r="Q19"/>
  <c r="O19"/>
  <c r="M19"/>
  <c r="K19"/>
  <c r="I19"/>
  <c r="G19"/>
  <c r="Q14"/>
  <c r="O14"/>
  <c r="K14"/>
  <c r="I14"/>
  <c r="G14"/>
  <c r="E14"/>
  <c r="E18"/>
  <c r="B14"/>
  <c r="B15"/>
  <c r="B16"/>
  <c r="B17"/>
  <c r="B18"/>
  <c r="B19"/>
  <c r="B20"/>
  <c r="B21"/>
  <c r="B22"/>
  <c r="Q13"/>
  <c r="O13"/>
  <c r="M13"/>
  <c r="K13"/>
  <c r="I13"/>
  <c r="G13"/>
  <c r="B13"/>
  <c r="Q12"/>
  <c r="O12"/>
  <c r="M12"/>
  <c r="K12"/>
  <c r="I12"/>
  <c r="G12"/>
  <c r="A3"/>
  <c r="A2"/>
  <c r="I52" i="25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G60" i="24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B59"/>
  <c r="B60"/>
  <c r="G34" i="26"/>
  <c r="K28" i="25"/>
  <c r="K32"/>
  <c r="K35"/>
  <c r="K44"/>
  <c r="K50"/>
  <c r="M42" i="31"/>
  <c r="O42"/>
  <c r="G42"/>
  <c r="Q42"/>
  <c r="I42"/>
  <c r="K42"/>
  <c r="Q18"/>
  <c r="I18"/>
  <c r="K18"/>
  <c r="M18"/>
  <c r="O18"/>
  <c r="G18"/>
  <c r="K70"/>
  <c r="G70"/>
  <c r="Q38"/>
  <c r="I38"/>
  <c r="K38"/>
  <c r="M38"/>
  <c r="O38"/>
  <c r="G38"/>
  <c r="M54"/>
  <c r="M56"/>
  <c r="M55"/>
  <c r="K69"/>
  <c r="M14"/>
  <c r="E15"/>
  <c r="E16"/>
  <c r="E17"/>
  <c r="I21"/>
  <c r="Q21"/>
  <c r="I22"/>
  <c r="Q22"/>
  <c r="I32"/>
  <c r="Q32"/>
  <c r="M35"/>
  <c r="E36"/>
  <c r="I41"/>
  <c r="Q41"/>
  <c r="G51"/>
  <c r="G56"/>
  <c r="O51"/>
  <c r="O56"/>
  <c r="K54"/>
  <c r="K55"/>
  <c r="K56"/>
  <c r="I69"/>
  <c r="I70"/>
  <c r="Q69"/>
  <c r="Q70"/>
  <c r="G21"/>
  <c r="O21"/>
  <c r="G22"/>
  <c r="O22"/>
  <c r="G32"/>
  <c r="O32"/>
  <c r="G41"/>
  <c r="O41"/>
  <c r="I54"/>
  <c r="Q54"/>
  <c r="Q56"/>
  <c r="I55"/>
  <c r="I56"/>
  <c r="Q55"/>
  <c r="G69"/>
  <c r="O69"/>
  <c r="O70"/>
  <c r="M32"/>
  <c r="G54"/>
  <c r="G55"/>
  <c r="M23"/>
  <c r="O43"/>
  <c r="Q15"/>
  <c r="I15"/>
  <c r="K15"/>
  <c r="K23"/>
  <c r="M15"/>
  <c r="O15"/>
  <c r="G15"/>
  <c r="Q16"/>
  <c r="I16"/>
  <c r="K16"/>
  <c r="M16"/>
  <c r="O16"/>
  <c r="G16"/>
  <c r="Q36"/>
  <c r="I36"/>
  <c r="K36"/>
  <c r="K43"/>
  <c r="M36"/>
  <c r="M43"/>
  <c r="O36"/>
  <c r="G36"/>
  <c r="G43"/>
  <c r="Q17"/>
  <c r="I17"/>
  <c r="K17"/>
  <c r="M17"/>
  <c r="O17"/>
  <c r="G17"/>
  <c r="Q43"/>
  <c r="I43"/>
  <c r="O23"/>
  <c r="Q23"/>
  <c r="G23"/>
  <c r="I23"/>
  <c r="F11" i="30" l="1"/>
  <c r="F8"/>
  <c r="F12" l="1"/>
</calcChain>
</file>

<file path=xl/sharedStrings.xml><?xml version="1.0" encoding="utf-8"?>
<sst xmlns="http://schemas.openxmlformats.org/spreadsheetml/2006/main" count="766" uniqueCount="190">
  <si>
    <t>ÍTEM</t>
  </si>
  <si>
    <t>DESCRIPCIÓN</t>
  </si>
  <si>
    <t>MEDIDA</t>
  </si>
  <si>
    <t>CANTIDAD</t>
  </si>
  <si>
    <t xml:space="preserve">PRECIO TOTAL DEL ITEM </t>
  </si>
  <si>
    <t xml:space="preserve">PRUEBAS ICFES </t>
  </si>
  <si>
    <t>MATERIAL DE EXAMEN</t>
  </si>
  <si>
    <t>UNIDAD</t>
  </si>
  <si>
    <t>IMPRESIÓN HOJAS DE OPERACIONES</t>
  </si>
  <si>
    <t>PLANO PARA EXAMEN DE ARQUITECTURA</t>
  </si>
  <si>
    <t>IMPRESIÓN ACTA DE SESION</t>
  </si>
  <si>
    <t>MATERIAL KIT DE APLICACIÓN</t>
  </si>
  <si>
    <t>IMPRESIÓN CREDENCIAL CON ESCARAPELA DE 10 * 12</t>
  </si>
  <si>
    <t>IMPRESIÓN CREDENCIAL CON ESCARAPELA DE 10 * 6.2</t>
  </si>
  <si>
    <t>IMPRESION ROTULOS PUERTA SALON CARTA</t>
  </si>
  <si>
    <t xml:space="preserve">IMPRESIÓN INSTRUCCIONES ESPECIFICAS DE LA PRUEBA </t>
  </si>
  <si>
    <t>ESFEROS DE TINTA ROJA</t>
  </si>
  <si>
    <t>ESFEROS DE TINTA NEGRA</t>
  </si>
  <si>
    <t xml:space="preserve">LAPICES </t>
  </si>
  <si>
    <t>MARCADORES BORRABLES</t>
  </si>
  <si>
    <t>BOLSA PLÁSTICA GRANDE 42.7 X 30</t>
  </si>
  <si>
    <t>CAJA DE BANDAS DE CAUCHO</t>
  </si>
  <si>
    <t>CINTA PEGANTE</t>
  </si>
  <si>
    <t>CAJA DE CLIPS</t>
  </si>
  <si>
    <t>CERTIFICADO DE ASISTENCIA</t>
  </si>
  <si>
    <t>IMPRESIÓN MANUAL JEFE DE SALON (TRES CUARTILLAS)</t>
  </si>
  <si>
    <t>IMPRESIÓN MANUAL DEL COORDINADOR DE SALONES (TRES CUARTILLAS)</t>
  </si>
  <si>
    <t>IMPRESIÓN MANUAL COORDINADOR DE SITIO (DOS CUARTILLAS Y UNA HOJA)</t>
  </si>
  <si>
    <t>IMPRESIÓN MANUAL DEL DELEGADO (CUATRO CUARTILLAS)</t>
  </si>
  <si>
    <t xml:space="preserve">IMPRESIÓN MANUAL DEL DACTILOSCOPISTA (DOS CUARTILLAS) </t>
  </si>
  <si>
    <t>IMPRESIÓN MANUAL DEL COORDINADOR DE SEGURIDAD  (DOS CUARTILLAS)</t>
  </si>
  <si>
    <t>IMPRESIÓN AFICHE INSTRUCCIONES EXAMINDANDOS (47*68)</t>
  </si>
  <si>
    <t>IMPRESIÓN AFICHE INICIO/FIN Y PRIMERA/SEGUNDA SESION  (47*68)</t>
  </si>
  <si>
    <t>IMPRESIÓN AFICHE OFICINA DEL DELEGADO ICFES  (32,5*50)</t>
  </si>
  <si>
    <t>IMPRESIÓN AFICHE SILENCIO (32,5*50)</t>
  </si>
  <si>
    <t>IMPRESIÓN AFICHE BAÑOS (32,5*50)</t>
  </si>
  <si>
    <t>IMPRESIÓN AFICHE ELEMENTOS NO PERMITIDOS  (32,5*50)</t>
  </si>
  <si>
    <t>IMPRESIÓN FORMATO DE PREGUNTAS DUDOSAS</t>
  </si>
  <si>
    <t>IMPRESIÓN  FORMATO DE UBICACIÓN</t>
  </si>
  <si>
    <t>IMPRESIÓN ACTA DE ANULACION</t>
  </si>
  <si>
    <t>IMPRESIÓN ACTA PARA EXAMINADOS QUE NO PRESENTAN DOCUMENTO DE IDENTIDAD</t>
  </si>
  <si>
    <t>IMPRESIÓN INFORME DEL COORDINADOR DE SALONES</t>
  </si>
  <si>
    <t>IMPRESIÓN FORMATO CORRECCION DE DATOS (32,5*50)</t>
  </si>
  <si>
    <t>Escarapela Grande</t>
  </si>
  <si>
    <t>Escarapela Pequeña</t>
  </si>
  <si>
    <t>Bolsa Grande</t>
  </si>
  <si>
    <t>Bolsa Tamaño Carta</t>
  </si>
  <si>
    <t>Gancho escarapela</t>
  </si>
  <si>
    <t>Gancho Legajador</t>
  </si>
  <si>
    <t>Bolsas Manija</t>
  </si>
  <si>
    <t>Carpeta Yute</t>
  </si>
  <si>
    <t>Borradores</t>
  </si>
  <si>
    <t>Cinta Pegante</t>
  </si>
  <si>
    <t>Esfero Rojo</t>
  </si>
  <si>
    <t>Marcador</t>
  </si>
  <si>
    <t>EMPAQUE NDIVIDUALES DE MATERIAL DE EXAMEN</t>
  </si>
  <si>
    <t>IMPRESIÓN, ARMADO Y PERSONALIZACION DE CUADERNILLOS PLEGADOS DE 12 A 20 PAGINAS, HASTA CON 21CAMBIOS.</t>
  </si>
  <si>
    <t>IMPRESIÓN, ARMADO Y PERSONALIZACION DE CUADERNILLOS PLEGADOS DE 24 A 36 PAGINAS, HASTA CON 31 CAMBIOS.</t>
  </si>
  <si>
    <t>IMPRESIÓN, ARMADO Y PERSONALIZACION DE CUADERNILLOS COSIDOS (TIPO 2) DE 56 PAGINAS HASTA CON 33 CAMBIOS</t>
  </si>
  <si>
    <t>EMPAQUES INDIVIDUALES DE MATERIAL DE EXAMEN</t>
  </si>
  <si>
    <t>EMPAQUE INDIVIDUALES DE MATERIAL DE EXAMEN</t>
  </si>
  <si>
    <t>IMPRESIÓN, ARMADO Y PERSONALIZACION DE CUADERNILLOS PLEGADOS DE 12 A 20 PAGINAS, HASTA CON 25 CAMBIOS.</t>
  </si>
  <si>
    <t>IMPRESIÓN, ARMADO Y PERSONALIZACION DE CUADERNILLOS PLEGADOS DE 24 A 36 PAGINAS, HASTA CON 37 CAMBIOS.</t>
  </si>
  <si>
    <t>Impresión, armado y personalización del cuadernilllo,.</t>
  </si>
  <si>
    <t>Impresión, y personalización hojas de respuesta tipo A</t>
  </si>
  <si>
    <t>Impresión y personalización hojas de respuesta tipo B.</t>
  </si>
  <si>
    <t>Hoja de Operaciones</t>
  </si>
  <si>
    <t>Rótulo Acta</t>
  </si>
  <si>
    <t>Empaque de paquetes individuales</t>
  </si>
  <si>
    <t>IMPRESIÓN Y PERSONALIZACION DE HOJAS DE RESPUESTAS HASTA CON 2 CAMBIOS</t>
  </si>
  <si>
    <t>IMPRESIÓN INFORME ESPECIFICO DE APLICACIÓN</t>
  </si>
  <si>
    <t>IMPRESIÓN INFORME COORDINADOR DE SITIO</t>
  </si>
  <si>
    <t>IMPRESIÓN FORMATO DE VISITA A LA PLANTA FISICA</t>
  </si>
  <si>
    <t>IMPRESIÓN LISTADO IDENTIFICACION AUSENTES</t>
  </si>
  <si>
    <t>IMPRESIÓN LISTADO DE REGISTRO DE ASISTENCIA E IDENTIFICACION</t>
  </si>
  <si>
    <t>IMPRESIÓN LISTADO PUERTA SALON</t>
  </si>
  <si>
    <t>IMPRESIÓN LISTADO ALFABETICO</t>
  </si>
  <si>
    <t>IMPRESIÓN CUADRO DE APLICACIÓN</t>
  </si>
  <si>
    <t>BOLSAS BLANCAS CON MANIJAS</t>
  </si>
  <si>
    <t>BOLSAS PLASTICAS HOJAS DE RESPUESTA</t>
  </si>
  <si>
    <t>ROTULO ´PARA CARPETA Y BOLSA DEL DELEGADO</t>
  </si>
  <si>
    <t>FRECUENCIA POR SITIO</t>
  </si>
  <si>
    <t>SOBRE DE MANILA OFICIO</t>
  </si>
  <si>
    <t>Manual de procedimientos del Delegado</t>
  </si>
  <si>
    <t>Manual de procedimientos del Aplicador 3°</t>
  </si>
  <si>
    <t>Manual de procedimientos del Aplicador 5° y 9°</t>
  </si>
  <si>
    <t>Manual Monitor</t>
  </si>
  <si>
    <t>Manual de monitor punto de entrega</t>
  </si>
  <si>
    <t>Manual del representante punto de entrega</t>
  </si>
  <si>
    <t>Manual de procedimientos del Coordinador de Salones Control</t>
  </si>
  <si>
    <t>Manual de procedimientos del Coordinador de Salones Central</t>
  </si>
  <si>
    <t>Manual Rector Censal</t>
  </si>
  <si>
    <t>Manual Rector Control</t>
  </si>
  <si>
    <t>Preguntas socio-demográficas tamaño carta 5° y 9°</t>
  </si>
  <si>
    <t>Preguntas socio-demográficas tamaño carta 3°</t>
  </si>
  <si>
    <t>Volante Cuadro de Tiempos</t>
  </si>
  <si>
    <t>Hoja de respuestas G3 (Gigante)</t>
  </si>
  <si>
    <t>Hoja de respuestas G5 (Gigante)</t>
  </si>
  <si>
    <t>Hoja de respuestas G9 (Gigante)</t>
  </si>
  <si>
    <t>Instrucciones para el diligenciamiento del cuestionario de estudiantes - (Gigante)</t>
  </si>
  <si>
    <t xml:space="preserve">Credencial aplicador </t>
  </si>
  <si>
    <t>Credencial Coordinador salones</t>
  </si>
  <si>
    <t>Credencial Delegado</t>
  </si>
  <si>
    <t>Credencial Monitor</t>
  </si>
  <si>
    <t>Lápices</t>
  </si>
  <si>
    <t>Tajalápiz</t>
  </si>
  <si>
    <t>Lista de chequeo kit</t>
  </si>
  <si>
    <t>Instrucciones de llegada</t>
  </si>
  <si>
    <t>Biblia (personalizada por SEJO)</t>
  </si>
  <si>
    <t>Anexo 1 - Listado de asistencia y asignación de cuadernillos - Control</t>
  </si>
  <si>
    <t>Anexo 1 - Listado de asistencia y asignación de cuadernillos - Censal</t>
  </si>
  <si>
    <t>Anexo 2 - Planilla de entrega de material de examen y control de tiempos - control</t>
  </si>
  <si>
    <t>Anexo 3 - Informe del Delegado</t>
  </si>
  <si>
    <t>Anexo 3 -Informe del rector o coordinador de sede</t>
  </si>
  <si>
    <t>Anexo 4- Preguntas dudosas</t>
  </si>
  <si>
    <t>Evaluación Coordinadores de Salón</t>
  </si>
  <si>
    <t>Formato Monitoreo Reunión previa</t>
  </si>
  <si>
    <t>Formato Monitoreo Aplicación</t>
  </si>
  <si>
    <t>Formato de Monitoreo punto de entrega- Apertura F1</t>
  </si>
  <si>
    <t>Formato de Monitoreo punto de entrega- F2</t>
  </si>
  <si>
    <t>Formato de Monitoreo punto de entrega-Recepción F3</t>
  </si>
  <si>
    <t>Rótulo para carpeta</t>
  </si>
  <si>
    <t>Rótulo para bolsas</t>
  </si>
  <si>
    <t>Rótulo de Moniteo</t>
  </si>
  <si>
    <t>Formato Información punto de entrega</t>
  </si>
  <si>
    <t>IMPRESIÓN, ARMADO Y PERSONALIZACION DE CUADERNILLOS COSIDOS (TIPO 1) DE 56 PAGINAS,  HASTA CON 8 CAMBIOS</t>
  </si>
  <si>
    <t>IMPRESIÓN, ARMADO Y PERSONALIZACION DE CUADERNILLOS PLEGADOS DE 4 PAGINAS, HASTA CON 5 CAMBIOS</t>
  </si>
  <si>
    <t>IMPRESIÓN, ARMADO Y PERSONALIZACION DE CUADERNILLOS COSIDOS (TIPO 1) DE 56 PAGINAS,  HASTA CON 12 CAMBIOS</t>
  </si>
  <si>
    <t>IMPRESIÓN, ARMADO Y PERSONALIZACION DE CUADERNILLOS PLEGADOS DE 4 PAGINAS, HASTA CON 6 CAMBIOS</t>
  </si>
  <si>
    <t>HOJA BORRADOR</t>
  </si>
  <si>
    <t>IMPRESIÓN Y PERSONALIZACION DE HOJAS DE RESPUESTAS HASTA CON  4 CAMBIOS</t>
  </si>
  <si>
    <t>IMPRESIÓN, ARMADO Y PERSONALIZACION DE CUADERNILLOS PLEGADOS DE 24 A 36 PAGINAS, HASTA CON 60 CAMBIOS.</t>
  </si>
  <si>
    <t>CONTRATAR LA IMPRESIÓN Y EMPAQUE DE MATERIALES PARA LAS PRUEBAS DEL ICFES EN EL AÑO 2014</t>
  </si>
  <si>
    <t xml:space="preserve">PRECIO TOTAL DE LOS ITEMS SABER 11 </t>
  </si>
  <si>
    <t>PRECIO TOTAL DE LOS ITEMS DE MATERIAL KITS DE APLICACION-</t>
  </si>
  <si>
    <t xml:space="preserve">PRECIO TOTAL DE LOS ITEMS DE MATERIAL KITS DE APLICACIÓN 3-5-9 </t>
  </si>
  <si>
    <t xml:space="preserve"> MATERIAL KITS DE APLICACIÓN</t>
  </si>
  <si>
    <t xml:space="preserve"> MATERIAL KITS DE APLICACIÓN 3-5-9</t>
  </si>
  <si>
    <t xml:space="preserve">SABER 11 </t>
  </si>
  <si>
    <t xml:space="preserve">SABER PRO 2 </t>
  </si>
  <si>
    <t xml:space="preserve">SABER 359 </t>
  </si>
  <si>
    <t xml:space="preserve">SABER PRO 3 </t>
  </si>
  <si>
    <t xml:space="preserve">PRECIO TOTAL DE LOS ITEMS SABER PRO 2 </t>
  </si>
  <si>
    <t xml:space="preserve">PRECIO TOTAL DE LOS ITEMS SABER PRO 3 </t>
  </si>
  <si>
    <t xml:space="preserve">PRECIO TOTAL DE LOS ITEMS SABER 359 </t>
  </si>
  <si>
    <t xml:space="preserve">PRECIO TOTAL DE LOS ITEMS PRUEBAS ICFES </t>
  </si>
  <si>
    <t xml:space="preserve">PRESUPUESTO KITS APLICACIÓN PRUEBAS DE ESTADO </t>
  </si>
  <si>
    <t xml:space="preserve">PRESUPUESTO KITS PRUEBA SABER 359 </t>
  </si>
  <si>
    <t>PRESUPUESTO 2014  PARA  EL PROCESO DE IMPRESIÓN Y EMPAQUE DE LAS PRUEBAS DEL ICFES</t>
  </si>
  <si>
    <t>PRESUPUESTO ICFES</t>
  </si>
  <si>
    <t xml:space="preserve">PRECIO UNITARIO REFERENCIAL ESTUDIO DE MERCADO </t>
  </si>
  <si>
    <t>PRECIO UNITARIO REFERENCIAL ESTUDIO DE MERCADO</t>
  </si>
  <si>
    <t xml:space="preserve">PRECIO UNITARIO REFERENCIAL DEL ESTUDIO DE MERCADO </t>
  </si>
  <si>
    <t>CARPETA YUTE</t>
  </si>
  <si>
    <t>GANCHO LEGAJADOR</t>
  </si>
  <si>
    <t xml:space="preserve">GANCHO ESCARAPELA </t>
  </si>
  <si>
    <t xml:space="preserve">SABER PRO2 </t>
  </si>
  <si>
    <t>HUELLERO</t>
  </si>
  <si>
    <t>Anexo 2 - Planilla de entrega de material de examen y control de tiempos - Censal</t>
  </si>
  <si>
    <r>
      <t xml:space="preserve">Instrucciones de llegada </t>
    </r>
    <r>
      <rPr>
        <sz val="11"/>
        <rFont val="Calibri"/>
        <family val="2"/>
      </rPr>
      <t>reunión previa</t>
    </r>
  </si>
  <si>
    <t xml:space="preserve">CANTIDADES POR PRUEBA </t>
  </si>
  <si>
    <t xml:space="preserve">TOTAL CANTIDADES </t>
  </si>
  <si>
    <t>RELACIÓN COTIZACIONES</t>
  </si>
  <si>
    <t xml:space="preserve"> SABER PRO 2</t>
  </si>
  <si>
    <t>PROPONENTE A</t>
  </si>
  <si>
    <t>PROPONENTE B</t>
  </si>
  <si>
    <t>PROPONENTE C</t>
  </si>
  <si>
    <t>PROPONENTE D</t>
  </si>
  <si>
    <t>PROPONENTE E</t>
  </si>
  <si>
    <t>PROPONENTE F</t>
  </si>
  <si>
    <t>PRECIO UNITARIO</t>
  </si>
  <si>
    <t xml:space="preserve">PRECIO TOTAL DE ITEMS SABER PRO 2 </t>
  </si>
  <si>
    <t xml:space="preserve"> SABER PRO 3</t>
  </si>
  <si>
    <t>PRECIO TOTAL DE ITEMS SABER PRO 3</t>
  </si>
  <si>
    <t>SABER 11 A</t>
  </si>
  <si>
    <t>SABER 3.5.9</t>
  </si>
  <si>
    <t>PRECIO TOTAL DE LOS ITEMS PROPUESTA SABER 3,5,9</t>
  </si>
  <si>
    <t>IMPRESIÓN FORMATO ACTA DE EXAMINADOS QUE NO PRESENTARON</t>
  </si>
  <si>
    <t>CONSOLIDADO PRESUPUESTO</t>
  </si>
  <si>
    <t>SABER 11</t>
  </si>
  <si>
    <t>SABER PRO 2 Y 3</t>
  </si>
  <si>
    <t>PRUEBA</t>
  </si>
  <si>
    <t>KITS MATERIAL DE EXAMEN</t>
  </si>
  <si>
    <t>TOTAL SUB ´TEM 1</t>
  </si>
  <si>
    <t>TOTAL</t>
  </si>
  <si>
    <t>SUB ÍTEM 1</t>
  </si>
  <si>
    <t>SUB ÍTEM 2</t>
  </si>
  <si>
    <t>SABER 359</t>
  </si>
  <si>
    <t>TOTAL PRESUPUESTO ÍTEM 1 : IMPRESIÓN DE PRUEBAS</t>
  </si>
  <si>
    <t>IMPRESIÓN Y EMPAQUE DE MATERIALES PARA LAS PRUEBAS DEL ICFES EN EL AÑO 2014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</si>
</sst>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_-* #,##0.00\ _P_t_s_-;\-* #,##0.00\ _P_t_s_-;_-* &quot;-&quot;??\ _P_t_s_-;_-@_-"/>
    <numFmt numFmtId="167" formatCode="_-* #,##0.00\ [$€]_-;\-* #,##0.00\ [$€]_-;_-* &quot;-&quot;??\ [$€]_-;_-@_-"/>
    <numFmt numFmtId="168" formatCode="_([$$-240A]\ * #,##0.00_);_([$$-240A]\ * \(#,##0.00\);_([$$-240A]\ * &quot;-&quot;??_);_(@_)"/>
    <numFmt numFmtId="169" formatCode="_([$$-240A]\ * #,##0_);_([$$-240A]\ * \(#,##0\);_([$$-240A]\ * &quot;-&quot;??_);_(@_)"/>
    <numFmt numFmtId="170" formatCode="_-[$$-240A]\ * #,##0.00_ ;_-[$$-240A]\ * \-#,##0.00\ ;_-[$$-240A]\ * &quot;-&quot;??_ ;_-@_ "/>
    <numFmt numFmtId="171" formatCode="_-* #,##0\ &quot;€&quot;_-;\-* #,##0\ &quot;€&quot;_-;_-* &quot;-&quot;??\ &quot;€&quot;_-;_-@_-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3E3E3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8DB4E3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423">
    <xf numFmtId="0" fontId="0" fillId="0" borderId="0" xfId="0"/>
    <xf numFmtId="0" fontId="0" fillId="0" borderId="1" xfId="0" applyFont="1" applyBorder="1" applyAlignment="1">
      <alignment horizontal="center"/>
    </xf>
    <xf numFmtId="0" fontId="8" fillId="0" borderId="1" xfId="11" applyFont="1" applyBorder="1" applyAlignment="1">
      <alignment horizontal="center" vertical="center" wrapText="1"/>
    </xf>
    <xf numFmtId="168" fontId="0" fillId="0" borderId="2" xfId="0" applyNumberFormat="1" applyBorder="1"/>
    <xf numFmtId="169" fontId="0" fillId="3" borderId="1" xfId="0" applyNumberFormat="1" applyFont="1" applyFill="1" applyBorder="1" applyAlignment="1">
      <alignment vertical="center" wrapText="1"/>
    </xf>
    <xf numFmtId="3" fontId="0" fillId="0" borderId="1" xfId="0" applyNumberFormat="1" applyFont="1" applyBorder="1"/>
    <xf numFmtId="169" fontId="13" fillId="0" borderId="1" xfId="2" applyNumberFormat="1" applyFont="1" applyBorder="1" applyAlignment="1">
      <alignment horizontal="center" vertical="center"/>
    </xf>
    <xf numFmtId="0" fontId="13" fillId="0" borderId="1" xfId="11" applyFont="1" applyBorder="1" applyAlignment="1">
      <alignment horizontal="center" vertical="center" wrapText="1"/>
    </xf>
    <xf numFmtId="0" fontId="13" fillId="4" borderId="3" xfId="11" applyFont="1" applyFill="1" applyBorder="1" applyAlignment="1">
      <alignment horizontal="center" vertical="center"/>
    </xf>
    <xf numFmtId="49" fontId="13" fillId="4" borderId="4" xfId="11" quotePrefix="1" applyNumberFormat="1" applyFont="1" applyFill="1" applyBorder="1" applyAlignment="1">
      <alignment horizontal="center" vertical="center"/>
    </xf>
    <xf numFmtId="168" fontId="12" fillId="0" borderId="5" xfId="0" applyNumberFormat="1" applyFont="1" applyBorder="1"/>
    <xf numFmtId="0" fontId="13" fillId="0" borderId="1" xfId="11" applyFont="1" applyBorder="1" applyAlignment="1">
      <alignment horizontal="center" wrapText="1"/>
    </xf>
    <xf numFmtId="0" fontId="13" fillId="0" borderId="1" xfId="11" applyFont="1" applyFill="1" applyBorder="1" applyAlignment="1">
      <alignment horizontal="center" wrapText="1"/>
    </xf>
    <xf numFmtId="0" fontId="14" fillId="0" borderId="6" xfId="11" applyFont="1" applyBorder="1" applyAlignment="1">
      <alignment horizontal="center"/>
    </xf>
    <xf numFmtId="168" fontId="0" fillId="3" borderId="2" xfId="0" applyNumberFormat="1" applyFont="1" applyFill="1" applyBorder="1" applyAlignment="1">
      <alignment vertical="center" wrapText="1"/>
    </xf>
    <xf numFmtId="0" fontId="0" fillId="0" borderId="6" xfId="0" applyFont="1" applyBorder="1" applyAlignment="1"/>
    <xf numFmtId="0" fontId="8" fillId="0" borderId="1" xfId="11" quotePrefix="1" applyNumberFormat="1" applyFont="1" applyBorder="1" applyAlignment="1">
      <alignment horizontal="center" vertical="center"/>
    </xf>
    <xf numFmtId="0" fontId="8" fillId="0" borderId="1" xfId="11" applyFont="1" applyBorder="1" applyAlignment="1">
      <alignment horizontal="left" vertical="center" wrapText="1"/>
    </xf>
    <xf numFmtId="0" fontId="8" fillId="0" borderId="1" xfId="11" applyFont="1" applyFill="1" applyBorder="1" applyAlignment="1">
      <alignment horizontal="left" vertical="center" wrapText="1"/>
    </xf>
    <xf numFmtId="0" fontId="8" fillId="0" borderId="6" xfId="11" applyFont="1" applyBorder="1" applyAlignment="1"/>
    <xf numFmtId="170" fontId="11" fillId="0" borderId="2" xfId="6" applyNumberFormat="1" applyFont="1" applyBorder="1"/>
    <xf numFmtId="170" fontId="11" fillId="0" borderId="7" xfId="6" applyNumberFormat="1" applyFont="1" applyBorder="1"/>
    <xf numFmtId="170" fontId="12" fillId="0" borderId="8" xfId="6" applyNumberFormat="1" applyFont="1" applyBorder="1"/>
    <xf numFmtId="0" fontId="12" fillId="4" borderId="9" xfId="0" applyFont="1" applyFill="1" applyBorder="1" applyAlignment="1">
      <alignment horizontal="center" vertical="center"/>
    </xf>
    <xf numFmtId="0" fontId="14" fillId="4" borderId="9" xfId="11" applyFont="1" applyFill="1" applyBorder="1" applyAlignment="1">
      <alignment horizontal="center" vertical="center" wrapText="1"/>
    </xf>
    <xf numFmtId="0" fontId="14" fillId="4" borderId="10" xfId="11" applyFont="1" applyFill="1" applyBorder="1" applyAlignment="1">
      <alignment horizontal="center" vertical="center" wrapText="1"/>
    </xf>
    <xf numFmtId="0" fontId="14" fillId="4" borderId="9" xfId="1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justify" wrapText="1"/>
    </xf>
    <xf numFmtId="0" fontId="0" fillId="0" borderId="1" xfId="0" applyFont="1" applyBorder="1" applyAlignment="1">
      <alignment wrapText="1"/>
    </xf>
    <xf numFmtId="0" fontId="14" fillId="4" borderId="8" xfId="11" applyFont="1" applyFill="1" applyBorder="1" applyAlignment="1">
      <alignment horizontal="center" vertical="center" wrapText="1"/>
    </xf>
    <xf numFmtId="0" fontId="14" fillId="5" borderId="8" xfId="11" applyFont="1" applyFill="1" applyBorder="1" applyAlignment="1">
      <alignment vertical="center" wrapText="1"/>
    </xf>
    <xf numFmtId="0" fontId="13" fillId="4" borderId="11" xfId="11" applyFont="1" applyFill="1" applyBorder="1" applyAlignment="1">
      <alignment horizontal="center" vertical="center"/>
    </xf>
    <xf numFmtId="49" fontId="13" fillId="4" borderId="12" xfId="11" quotePrefix="1" applyNumberFormat="1" applyFont="1" applyFill="1" applyBorder="1" applyAlignment="1">
      <alignment horizontal="center" vertical="center"/>
    </xf>
    <xf numFmtId="0" fontId="14" fillId="5" borderId="13" xfId="11" applyFont="1" applyFill="1" applyBorder="1" applyAlignment="1">
      <alignment vertical="center" wrapText="1"/>
    </xf>
    <xf numFmtId="0" fontId="13" fillId="0" borderId="1" xfId="11" quotePrefix="1" applyNumberFormat="1" applyFont="1" applyBorder="1" applyAlignment="1">
      <alignment horizontal="center" vertical="center" wrapText="1"/>
    </xf>
    <xf numFmtId="0" fontId="13" fillId="0" borderId="1" xfId="11" applyFont="1" applyBorder="1" applyAlignment="1">
      <alignment horizontal="left" wrapText="1"/>
    </xf>
    <xf numFmtId="0" fontId="13" fillId="3" borderId="1" xfId="11" applyFont="1" applyFill="1" applyBorder="1" applyAlignment="1">
      <alignment horizontal="center" vertical="center" wrapText="1"/>
    </xf>
    <xf numFmtId="0" fontId="13" fillId="0" borderId="6" xfId="11" applyFont="1" applyBorder="1" applyAlignment="1">
      <alignment vertical="center"/>
    </xf>
    <xf numFmtId="0" fontId="13" fillId="0" borderId="6" xfId="11" applyFont="1" applyBorder="1" applyAlignment="1">
      <alignment vertical="center" wrapText="1"/>
    </xf>
    <xf numFmtId="0" fontId="0" fillId="0" borderId="14" xfId="0" applyBorder="1" applyAlignment="1"/>
    <xf numFmtId="0" fontId="8" fillId="0" borderId="15" xfId="11" applyFont="1" applyBorder="1" applyAlignment="1"/>
    <xf numFmtId="0" fontId="8" fillId="0" borderId="14" xfId="11" applyFont="1" applyBorder="1" applyAlignment="1">
      <alignment horizontal="left" vertical="center" wrapText="1"/>
    </xf>
    <xf numFmtId="0" fontId="8" fillId="0" borderId="14" xfId="11" applyFont="1" applyBorder="1" applyAlignment="1">
      <alignment horizontal="center" vertical="center" wrapText="1"/>
    </xf>
    <xf numFmtId="168" fontId="0" fillId="0" borderId="7" xfId="0" applyNumberFormat="1" applyBorder="1"/>
    <xf numFmtId="0" fontId="8" fillId="0" borderId="1" xfId="11" applyFont="1" applyBorder="1" applyAlignment="1"/>
    <xf numFmtId="0" fontId="14" fillId="4" borderId="9" xfId="11" applyFont="1" applyFill="1" applyBorder="1" applyAlignment="1">
      <alignment horizontal="center" vertical="center"/>
    </xf>
    <xf numFmtId="0" fontId="8" fillId="0" borderId="0" xfId="11" applyFont="1" applyBorder="1" applyAlignment="1"/>
    <xf numFmtId="170" fontId="0" fillId="0" borderId="0" xfId="0" applyNumberFormat="1"/>
    <xf numFmtId="0" fontId="0" fillId="6" borderId="0" xfId="0" applyFill="1"/>
    <xf numFmtId="0" fontId="15" fillId="3" borderId="6" xfId="12" applyFont="1" applyFill="1" applyBorder="1" applyAlignment="1">
      <alignment horizontal="center" vertical="center" wrapText="1"/>
    </xf>
    <xf numFmtId="0" fontId="15" fillId="3" borderId="1" xfId="12" applyFont="1" applyFill="1" applyBorder="1" applyAlignment="1">
      <alignment horizontal="center" vertical="center" wrapText="1"/>
    </xf>
    <xf numFmtId="0" fontId="15" fillId="3" borderId="2" xfId="12" applyFont="1" applyFill="1" applyBorder="1" applyAlignment="1">
      <alignment horizontal="center" vertical="center" wrapText="1"/>
    </xf>
    <xf numFmtId="0" fontId="0" fillId="3" borderId="14" xfId="0" applyFill="1" applyBorder="1" applyAlignment="1"/>
    <xf numFmtId="0" fontId="8" fillId="3" borderId="1" xfId="11" applyFont="1" applyFill="1" applyBorder="1" applyAlignment="1">
      <alignment horizontal="left" vertical="center" wrapText="1"/>
    </xf>
    <xf numFmtId="0" fontId="8" fillId="0" borderId="1" xfId="12" quotePrefix="1" applyNumberFormat="1" applyFont="1" applyBorder="1" applyAlignment="1">
      <alignment horizontal="center" vertical="center"/>
    </xf>
    <xf numFmtId="0" fontId="8" fillId="0" borderId="1" xfId="12" applyFont="1" applyBorder="1" applyAlignment="1">
      <alignment horizontal="left" vertical="center" wrapText="1"/>
    </xf>
    <xf numFmtId="0" fontId="8" fillId="0" borderId="1" xfId="12" applyFont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/>
    </xf>
    <xf numFmtId="0" fontId="0" fillId="3" borderId="0" xfId="0" applyFill="1"/>
    <xf numFmtId="0" fontId="13" fillId="0" borderId="1" xfId="0" applyFont="1" applyBorder="1" applyAlignment="1"/>
    <xf numFmtId="0" fontId="13" fillId="0" borderId="1" xfId="12" applyFont="1" applyFill="1" applyBorder="1" applyAlignment="1">
      <alignment horizontal="center" wrapText="1"/>
    </xf>
    <xf numFmtId="0" fontId="0" fillId="0" borderId="16" xfId="0" applyFont="1" applyBorder="1" applyAlignment="1"/>
    <xf numFmtId="0" fontId="0" fillId="0" borderId="1" xfId="0" applyFont="1" applyBorder="1" applyAlignment="1"/>
    <xf numFmtId="3" fontId="0" fillId="3" borderId="1" xfId="0" applyNumberFormat="1" applyFill="1" applyBorder="1" applyAlignment="1">
      <alignment vertical="center"/>
    </xf>
    <xf numFmtId="0" fontId="15" fillId="3" borderId="17" xfId="12" applyFont="1" applyFill="1" applyBorder="1" applyAlignment="1">
      <alignment horizontal="center" vertical="center" wrapText="1"/>
    </xf>
    <xf numFmtId="0" fontId="15" fillId="3" borderId="18" xfId="12" applyFont="1" applyFill="1" applyBorder="1" applyAlignment="1">
      <alignment horizontal="center" vertical="center" wrapText="1"/>
    </xf>
    <xf numFmtId="0" fontId="15" fillId="3" borderId="19" xfId="12" applyFont="1" applyFill="1" applyBorder="1" applyAlignment="1">
      <alignment horizontal="center" vertical="center" wrapText="1"/>
    </xf>
    <xf numFmtId="0" fontId="15" fillId="3" borderId="15" xfId="12" applyFont="1" applyFill="1" applyBorder="1" applyAlignment="1">
      <alignment horizontal="center" vertical="center" wrapText="1"/>
    </xf>
    <xf numFmtId="0" fontId="15" fillId="3" borderId="14" xfId="12" applyFont="1" applyFill="1" applyBorder="1" applyAlignment="1">
      <alignment horizontal="center" vertical="center" wrapText="1"/>
    </xf>
    <xf numFmtId="0" fontId="15" fillId="3" borderId="7" xfId="12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vertical="center"/>
    </xf>
    <xf numFmtId="168" fontId="0" fillId="0" borderId="0" xfId="0" applyNumberFormat="1"/>
    <xf numFmtId="170" fontId="11" fillId="0" borderId="1" xfId="2" applyNumberFormat="1" applyFont="1" applyBorder="1"/>
    <xf numFmtId="170" fontId="11" fillId="0" borderId="14" xfId="2" applyNumberFormat="1" applyFont="1" applyBorder="1"/>
    <xf numFmtId="3" fontId="0" fillId="3" borderId="14" xfId="0" applyNumberFormat="1" applyFill="1" applyBorder="1" applyAlignment="1">
      <alignment horizontal="center"/>
    </xf>
    <xf numFmtId="0" fontId="8" fillId="0" borderId="16" xfId="11" applyFont="1" applyBorder="1" applyAlignment="1"/>
    <xf numFmtId="0" fontId="8" fillId="0" borderId="20" xfId="11" quotePrefix="1" applyNumberFormat="1" applyFont="1" applyBorder="1" applyAlignment="1">
      <alignment horizontal="center" vertical="center"/>
    </xf>
    <xf numFmtId="0" fontId="8" fillId="0" borderId="20" xfId="11" applyFont="1" applyBorder="1" applyAlignment="1">
      <alignment horizontal="left" vertical="center" wrapText="1"/>
    </xf>
    <xf numFmtId="0" fontId="8" fillId="0" borderId="20" xfId="11" applyFont="1" applyBorder="1" applyAlignment="1">
      <alignment horizontal="center" vertical="center" wrapText="1"/>
    </xf>
    <xf numFmtId="3" fontId="0" fillId="3" borderId="20" xfId="0" applyNumberFormat="1" applyFill="1" applyBorder="1" applyAlignment="1">
      <alignment horizontal="center"/>
    </xf>
    <xf numFmtId="170" fontId="11" fillId="0" borderId="20" xfId="2" applyNumberFormat="1" applyFont="1" applyBorder="1"/>
    <xf numFmtId="168" fontId="0" fillId="0" borderId="21" xfId="0" applyNumberFormat="1" applyBorder="1"/>
    <xf numFmtId="0" fontId="13" fillId="4" borderId="22" xfId="11" applyFont="1" applyFill="1" applyBorder="1" applyAlignment="1">
      <alignment horizontal="center" vertical="center"/>
    </xf>
    <xf numFmtId="49" fontId="13" fillId="4" borderId="23" xfId="11" quotePrefix="1" applyNumberFormat="1" applyFont="1" applyFill="1" applyBorder="1" applyAlignment="1">
      <alignment horizontal="center" vertical="center"/>
    </xf>
    <xf numFmtId="0" fontId="14" fillId="5" borderId="23" xfId="11" applyFont="1" applyFill="1" applyBorder="1" applyAlignment="1">
      <alignment vertical="center"/>
    </xf>
    <xf numFmtId="0" fontId="16" fillId="5" borderId="3" xfId="12" applyFont="1" applyFill="1" applyBorder="1" applyAlignment="1">
      <alignment vertical="center"/>
    </xf>
    <xf numFmtId="0" fontId="16" fillId="5" borderId="24" xfId="12" applyFont="1" applyFill="1" applyBorder="1" applyAlignment="1">
      <alignment vertical="center"/>
    </xf>
    <xf numFmtId="0" fontId="16" fillId="5" borderId="25" xfId="12" applyFont="1" applyFill="1" applyBorder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7" fillId="16" borderId="3" xfId="12" quotePrefix="1" applyFont="1" applyFill="1" applyBorder="1" applyAlignment="1">
      <alignment horizontal="center" vertical="center"/>
    </xf>
    <xf numFmtId="0" fontId="7" fillId="16" borderId="36" xfId="12" applyFont="1" applyFill="1" applyBorder="1" applyAlignment="1">
      <alignment horizontal="center" vertical="center"/>
    </xf>
    <xf numFmtId="0" fontId="8" fillId="0" borderId="43" xfId="12" applyFont="1" applyBorder="1" applyAlignment="1">
      <alignment horizontal="center" vertical="center"/>
    </xf>
    <xf numFmtId="49" fontId="8" fillId="0" borderId="44" xfId="12" quotePrefix="1" applyNumberFormat="1" applyFont="1" applyBorder="1" applyAlignment="1">
      <alignment horizontal="center" vertical="center"/>
    </xf>
    <xf numFmtId="0" fontId="8" fillId="0" borderId="45" xfId="12" applyFont="1" applyBorder="1" applyAlignment="1">
      <alignment vertical="center"/>
    </xf>
    <xf numFmtId="0" fontId="8" fillId="0" borderId="46" xfId="12" quotePrefix="1" applyNumberFormat="1" applyFont="1" applyBorder="1" applyAlignment="1">
      <alignment horizontal="center" vertical="center" wrapText="1"/>
    </xf>
    <xf numFmtId="0" fontId="8" fillId="0" borderId="47" xfId="12" applyFont="1" applyBorder="1" applyAlignment="1">
      <alignment horizontal="left" wrapText="1"/>
    </xf>
    <xf numFmtId="0" fontId="8" fillId="0" borderId="48" xfId="12" applyFont="1" applyBorder="1" applyAlignment="1">
      <alignment horizontal="center" vertical="center" wrapText="1"/>
    </xf>
    <xf numFmtId="3" fontId="8" fillId="0" borderId="49" xfId="2" applyNumberFormat="1" applyFont="1" applyBorder="1" applyAlignment="1">
      <alignment horizontal="center" vertical="center" wrapText="1"/>
    </xf>
    <xf numFmtId="169" fontId="10" fillId="0" borderId="40" xfId="6" applyNumberFormat="1" applyFont="1" applyBorder="1" applyAlignment="1">
      <alignment horizontal="center" vertical="center"/>
    </xf>
    <xf numFmtId="169" fontId="10" fillId="0" borderId="50" xfId="6" applyNumberFormat="1" applyFont="1" applyBorder="1" applyAlignment="1">
      <alignment horizontal="center" vertical="center"/>
    </xf>
    <xf numFmtId="169" fontId="10" fillId="0" borderId="40" xfId="6" applyNumberFormat="1" applyFont="1" applyBorder="1" applyAlignment="1">
      <alignment horizontal="center" vertical="center" wrapText="1"/>
    </xf>
    <xf numFmtId="169" fontId="10" fillId="0" borderId="10" xfId="2" applyNumberFormat="1" applyFont="1" applyBorder="1" applyAlignment="1">
      <alignment horizontal="center" vertical="center"/>
    </xf>
    <xf numFmtId="169" fontId="10" fillId="0" borderId="51" xfId="2" applyNumberFormat="1" applyFont="1" applyBorder="1" applyAlignment="1">
      <alignment horizontal="center" vertical="center"/>
    </xf>
    <xf numFmtId="169" fontId="10" fillId="0" borderId="50" xfId="2" applyNumberFormat="1" applyFont="1" applyBorder="1" applyAlignment="1">
      <alignment horizontal="center" vertical="center"/>
    </xf>
    <xf numFmtId="169" fontId="10" fillId="0" borderId="40" xfId="2" applyNumberFormat="1" applyFont="1" applyBorder="1" applyAlignment="1">
      <alignment horizontal="center" vertical="center" wrapText="1"/>
    </xf>
    <xf numFmtId="169" fontId="10" fillId="0" borderId="40" xfId="2" applyNumberFormat="1" applyFont="1" applyBorder="1" applyAlignment="1">
      <alignment horizontal="center" vertical="center"/>
    </xf>
    <xf numFmtId="0" fontId="8" fillId="0" borderId="45" xfId="12" applyFont="1" applyBorder="1" applyAlignment="1">
      <alignment vertical="center" wrapText="1"/>
    </xf>
    <xf numFmtId="0" fontId="8" fillId="0" borderId="46" xfId="12" applyFont="1" applyBorder="1" applyAlignment="1">
      <alignment horizontal="center" vertical="center" wrapText="1"/>
    </xf>
    <xf numFmtId="0" fontId="8" fillId="0" borderId="52" xfId="12" applyFont="1" applyBorder="1" applyAlignment="1">
      <alignment horizontal="left" wrapText="1"/>
    </xf>
    <xf numFmtId="0" fontId="8" fillId="0" borderId="53" xfId="12" applyFont="1" applyBorder="1" applyAlignment="1">
      <alignment horizontal="center" vertical="center" wrapText="1"/>
    </xf>
    <xf numFmtId="169" fontId="10" fillId="0" borderId="6" xfId="6" applyNumberFormat="1" applyFont="1" applyBorder="1" applyAlignment="1">
      <alignment horizontal="center" vertical="center" wrapText="1"/>
    </xf>
    <xf numFmtId="169" fontId="10" fillId="0" borderId="54" xfId="6" applyNumberFormat="1" applyFont="1" applyBorder="1" applyAlignment="1">
      <alignment horizontal="center" vertical="center"/>
    </xf>
    <xf numFmtId="169" fontId="10" fillId="0" borderId="2" xfId="2" applyNumberFormat="1" applyFont="1" applyBorder="1" applyAlignment="1">
      <alignment horizontal="center" vertical="center"/>
    </xf>
    <xf numFmtId="169" fontId="10" fillId="0" borderId="55" xfId="2" applyNumberFormat="1" applyFont="1" applyBorder="1" applyAlignment="1">
      <alignment horizontal="center" vertical="center" wrapText="1"/>
    </xf>
    <xf numFmtId="169" fontId="10" fillId="0" borderId="54" xfId="2" applyNumberFormat="1" applyFont="1" applyBorder="1" applyAlignment="1">
      <alignment horizontal="center" vertical="center"/>
    </xf>
    <xf numFmtId="169" fontId="10" fillId="0" borderId="6" xfId="2" applyNumberFormat="1" applyFont="1" applyBorder="1" applyAlignment="1">
      <alignment horizontal="center" vertical="center" wrapText="1"/>
    </xf>
    <xf numFmtId="169" fontId="10" fillId="0" borderId="6" xfId="2" applyNumberFormat="1" applyFont="1" applyBorder="1" applyAlignment="1">
      <alignment horizontal="center" vertical="center"/>
    </xf>
    <xf numFmtId="0" fontId="8" fillId="0" borderId="56" xfId="12" applyFont="1" applyBorder="1" applyAlignment="1">
      <alignment horizontal="left" wrapText="1"/>
    </xf>
    <xf numFmtId="0" fontId="8" fillId="0" borderId="57" xfId="12" applyFont="1" applyBorder="1" applyAlignment="1">
      <alignment vertical="center" wrapText="1"/>
    </xf>
    <xf numFmtId="0" fontId="8" fillId="0" borderId="1" xfId="12" applyFont="1" applyBorder="1" applyAlignment="1">
      <alignment horizontal="left" wrapText="1"/>
    </xf>
    <xf numFmtId="0" fontId="8" fillId="0" borderId="58" xfId="12" applyFont="1" applyBorder="1" applyAlignment="1">
      <alignment horizontal="center" vertical="center" wrapText="1"/>
    </xf>
    <xf numFmtId="3" fontId="8" fillId="0" borderId="59" xfId="2" applyNumberFormat="1" applyFont="1" applyBorder="1" applyAlignment="1">
      <alignment horizontal="center" vertical="center" wrapText="1"/>
    </xf>
    <xf numFmtId="169" fontId="10" fillId="0" borderId="22" xfId="6" applyNumberFormat="1" applyFont="1" applyBorder="1" applyAlignment="1">
      <alignment horizontal="center" vertical="center" wrapText="1"/>
    </xf>
    <xf numFmtId="169" fontId="10" fillId="0" borderId="60" xfId="6" applyNumberFormat="1" applyFont="1" applyBorder="1" applyAlignment="1">
      <alignment horizontal="center" vertical="center"/>
    </xf>
    <xf numFmtId="169" fontId="10" fillId="0" borderId="26" xfId="2" applyNumberFormat="1" applyFont="1" applyBorder="1" applyAlignment="1">
      <alignment horizontal="center" vertical="center"/>
    </xf>
    <xf numFmtId="169" fontId="10" fillId="0" borderId="61" xfId="2" applyNumberFormat="1" applyFont="1" applyBorder="1" applyAlignment="1">
      <alignment horizontal="center" vertical="center" wrapText="1"/>
    </xf>
    <xf numFmtId="169" fontId="10" fillId="0" borderId="60" xfId="2" applyNumberFormat="1" applyFont="1" applyBorder="1" applyAlignment="1">
      <alignment horizontal="center" vertical="center"/>
    </xf>
    <xf numFmtId="169" fontId="10" fillId="0" borderId="22" xfId="2" applyNumberFormat="1" applyFont="1" applyBorder="1" applyAlignment="1">
      <alignment horizontal="center" vertical="center" wrapText="1"/>
    </xf>
    <xf numFmtId="169" fontId="10" fillId="0" borderId="22" xfId="2" applyNumberFormat="1" applyFont="1" applyBorder="1" applyAlignment="1">
      <alignment horizontal="center" vertical="center"/>
    </xf>
    <xf numFmtId="0" fontId="2" fillId="0" borderId="29" xfId="12" applyFont="1" applyFill="1" applyBorder="1" applyAlignment="1">
      <alignment vertical="center"/>
    </xf>
    <xf numFmtId="0" fontId="2" fillId="0" borderId="30" xfId="12" applyFont="1" applyFill="1" applyBorder="1" applyAlignment="1">
      <alignment vertical="center"/>
    </xf>
    <xf numFmtId="0" fontId="2" fillId="0" borderId="39" xfId="12" applyFont="1" applyFill="1" applyBorder="1" applyAlignment="1">
      <alignment vertical="center"/>
    </xf>
    <xf numFmtId="169" fontId="4" fillId="0" borderId="5" xfId="6" applyNumberFormat="1" applyFont="1" applyFill="1" applyBorder="1" applyAlignment="1">
      <alignment horizontal="right"/>
    </xf>
    <xf numFmtId="169" fontId="5" fillId="0" borderId="5" xfId="5" applyNumberFormat="1" applyFont="1" applyFill="1" applyBorder="1" applyAlignment="1">
      <alignment horizontal="right"/>
    </xf>
    <xf numFmtId="169" fontId="5" fillId="0" borderId="8" xfId="5" applyNumberFormat="1" applyFont="1" applyFill="1" applyBorder="1" applyAlignment="1">
      <alignment horizontal="right"/>
    </xf>
    <xf numFmtId="169" fontId="5" fillId="0" borderId="8" xfId="6" applyNumberFormat="1" applyFont="1" applyFill="1" applyBorder="1" applyAlignment="1">
      <alignment horizontal="right"/>
    </xf>
    <xf numFmtId="0" fontId="0" fillId="0" borderId="0" xfId="0" applyFill="1"/>
    <xf numFmtId="0" fontId="7" fillId="16" borderId="34" xfId="12" applyFont="1" applyFill="1" applyBorder="1" applyAlignment="1">
      <alignment vertical="center"/>
    </xf>
    <xf numFmtId="0" fontId="7" fillId="17" borderId="34" xfId="12" applyFont="1" applyFill="1" applyBorder="1" applyAlignment="1">
      <alignment vertical="center"/>
    </xf>
    <xf numFmtId="0" fontId="8" fillId="0" borderId="47" xfId="12" applyFont="1" applyBorder="1" applyAlignment="1">
      <alignment horizontal="left" vertical="center" wrapText="1"/>
    </xf>
    <xf numFmtId="169" fontId="10" fillId="0" borderId="10" xfId="2" applyNumberFormat="1" applyFont="1" applyBorder="1" applyAlignment="1">
      <alignment horizontal="center" vertical="center" wrapText="1"/>
    </xf>
    <xf numFmtId="169" fontId="10" fillId="0" borderId="51" xfId="6" applyNumberFormat="1" applyFont="1" applyBorder="1" applyAlignment="1">
      <alignment horizontal="center" vertical="center" wrapText="1"/>
    </xf>
    <xf numFmtId="169" fontId="10" fillId="0" borderId="50" xfId="2" applyNumberFormat="1" applyFont="1" applyBorder="1" applyAlignment="1">
      <alignment horizontal="center" vertical="center" wrapText="1"/>
    </xf>
    <xf numFmtId="169" fontId="10" fillId="0" borderId="50" xfId="6" applyNumberFormat="1" applyFont="1" applyBorder="1" applyAlignment="1">
      <alignment horizontal="center" vertical="center" wrapText="1"/>
    </xf>
    <xf numFmtId="0" fontId="8" fillId="0" borderId="52" xfId="12" applyFont="1" applyBorder="1" applyAlignment="1">
      <alignment horizontal="left" vertical="center" wrapText="1"/>
    </xf>
    <xf numFmtId="169" fontId="10" fillId="0" borderId="2" xfId="2" applyNumberFormat="1" applyFont="1" applyBorder="1" applyAlignment="1">
      <alignment horizontal="center" vertical="center" wrapText="1"/>
    </xf>
    <xf numFmtId="169" fontId="10" fillId="0" borderId="55" xfId="6" applyNumberFormat="1" applyFont="1" applyBorder="1" applyAlignment="1">
      <alignment horizontal="center" vertical="center" wrapText="1"/>
    </xf>
    <xf numFmtId="169" fontId="10" fillId="0" borderId="54" xfId="2" applyNumberFormat="1" applyFont="1" applyBorder="1" applyAlignment="1">
      <alignment horizontal="center" vertical="center" wrapText="1"/>
    </xf>
    <xf numFmtId="169" fontId="10" fillId="0" borderId="54" xfId="6" applyNumberFormat="1" applyFont="1" applyBorder="1" applyAlignment="1">
      <alignment horizontal="center" vertical="center" wrapText="1"/>
    </xf>
    <xf numFmtId="0" fontId="8" fillId="0" borderId="62" xfId="12" applyFont="1" applyBorder="1" applyAlignment="1">
      <alignment horizontal="left" vertical="center" wrapText="1"/>
    </xf>
    <xf numFmtId="0" fontId="8" fillId="0" borderId="63" xfId="12" applyFont="1" applyBorder="1" applyAlignment="1">
      <alignment horizontal="center" vertical="center" wrapText="1"/>
    </xf>
    <xf numFmtId="169" fontId="10" fillId="0" borderId="26" xfId="2" applyNumberFormat="1" applyFont="1" applyBorder="1" applyAlignment="1">
      <alignment horizontal="center" vertical="center" wrapText="1"/>
    </xf>
    <xf numFmtId="169" fontId="10" fillId="0" borderId="61" xfId="6" applyNumberFormat="1" applyFont="1" applyBorder="1" applyAlignment="1">
      <alignment horizontal="center" vertical="center" wrapText="1"/>
    </xf>
    <xf numFmtId="169" fontId="10" fillId="0" borderId="60" xfId="2" applyNumberFormat="1" applyFont="1" applyBorder="1" applyAlignment="1">
      <alignment horizontal="center" vertical="center" wrapText="1"/>
    </xf>
    <xf numFmtId="169" fontId="10" fillId="0" borderId="60" xfId="6" applyNumberFormat="1" applyFont="1" applyBorder="1" applyAlignment="1">
      <alignment horizontal="center" vertical="center" wrapText="1"/>
    </xf>
    <xf numFmtId="0" fontId="2" fillId="0" borderId="34" xfId="10" applyFont="1" applyFill="1" applyBorder="1" applyAlignment="1"/>
    <xf numFmtId="0" fontId="2" fillId="0" borderId="36" xfId="10" applyFont="1" applyFill="1" applyBorder="1" applyAlignment="1"/>
    <xf numFmtId="0" fontId="2" fillId="0" borderId="39" xfId="10" applyFont="1" applyFill="1" applyBorder="1" applyAlignment="1"/>
    <xf numFmtId="0" fontId="2" fillId="0" borderId="30" xfId="10" applyFont="1" applyFill="1" applyBorder="1" applyAlignment="1"/>
    <xf numFmtId="0" fontId="8" fillId="0" borderId="46" xfId="12" applyFont="1" applyBorder="1" applyAlignment="1">
      <alignment vertical="center" wrapText="1"/>
    </xf>
    <xf numFmtId="0" fontId="8" fillId="0" borderId="52" xfId="12" applyFont="1" applyBorder="1" applyAlignment="1">
      <alignment vertical="center" wrapText="1"/>
    </xf>
    <xf numFmtId="0" fontId="8" fillId="0" borderId="49" xfId="12" applyFont="1" applyBorder="1" applyAlignment="1">
      <alignment horizontal="center" vertical="center" wrapText="1"/>
    </xf>
    <xf numFmtId="3" fontId="8" fillId="0" borderId="52" xfId="12" applyNumberFormat="1" applyFont="1" applyBorder="1" applyAlignment="1">
      <alignment horizontal="center" vertical="center" wrapText="1"/>
    </xf>
    <xf numFmtId="169" fontId="10" fillId="0" borderId="64" xfId="6" applyNumberFormat="1" applyFont="1" applyBorder="1" applyAlignment="1">
      <alignment vertical="center" wrapText="1"/>
    </xf>
    <xf numFmtId="169" fontId="10" fillId="0" borderId="53" xfId="6" applyNumberFormat="1" applyFont="1" applyBorder="1" applyAlignment="1">
      <alignment horizontal="center" vertical="center" wrapText="1"/>
    </xf>
    <xf numFmtId="169" fontId="10" fillId="0" borderId="40" xfId="6" applyNumberFormat="1" applyFont="1" applyBorder="1" applyAlignment="1">
      <alignment vertical="center" wrapText="1"/>
    </xf>
    <xf numFmtId="169" fontId="10" fillId="0" borderId="40" xfId="2" applyNumberFormat="1" applyFont="1" applyBorder="1" applyAlignment="1">
      <alignment vertical="center" wrapText="1"/>
    </xf>
    <xf numFmtId="169" fontId="10" fillId="0" borderId="6" xfId="6" applyNumberFormat="1" applyFont="1" applyBorder="1" applyAlignment="1">
      <alignment vertical="center" wrapText="1"/>
    </xf>
    <xf numFmtId="169" fontId="10" fillId="0" borderId="6" xfId="2" applyNumberFormat="1" applyFont="1" applyBorder="1" applyAlignment="1">
      <alignment vertical="center" wrapText="1"/>
    </xf>
    <xf numFmtId="0" fontId="8" fillId="0" borderId="62" xfId="12" applyFont="1" applyBorder="1" applyAlignment="1">
      <alignment vertical="center" wrapText="1"/>
    </xf>
    <xf numFmtId="0" fontId="8" fillId="0" borderId="59" xfId="12" applyFont="1" applyBorder="1" applyAlignment="1">
      <alignment horizontal="center" vertical="center" wrapText="1"/>
    </xf>
    <xf numFmtId="3" fontId="8" fillId="0" borderId="62" xfId="12" applyNumberFormat="1" applyFont="1" applyBorder="1" applyAlignment="1">
      <alignment horizontal="center" vertical="center" wrapText="1"/>
    </xf>
    <xf numFmtId="169" fontId="10" fillId="0" borderId="65" xfId="6" applyNumberFormat="1" applyFont="1" applyBorder="1" applyAlignment="1">
      <alignment vertical="center" wrapText="1"/>
    </xf>
    <xf numFmtId="169" fontId="10" fillId="0" borderId="22" xfId="6" applyNumberFormat="1" applyFont="1" applyBorder="1" applyAlignment="1">
      <alignment vertical="center" wrapText="1"/>
    </xf>
    <xf numFmtId="169" fontId="10" fillId="0" borderId="22" xfId="2" applyNumberFormat="1" applyFont="1" applyBorder="1" applyAlignment="1">
      <alignment vertical="center" wrapText="1"/>
    </xf>
    <xf numFmtId="169" fontId="10" fillId="0" borderId="7" xfId="2" applyNumberFormat="1" applyFont="1" applyBorder="1" applyAlignment="1">
      <alignment horizontal="center" vertical="center" wrapText="1"/>
    </xf>
    <xf numFmtId="0" fontId="2" fillId="0" borderId="35" xfId="10" applyFont="1" applyFill="1" applyBorder="1" applyAlignment="1"/>
    <xf numFmtId="169" fontId="5" fillId="0" borderId="8" xfId="2" applyNumberFormat="1" applyFont="1" applyFill="1" applyBorder="1" applyAlignment="1">
      <alignment horizontal="center" vertical="center" wrapText="1"/>
    </xf>
    <xf numFmtId="169" fontId="5" fillId="0" borderId="8" xfId="6" applyNumberFormat="1" applyFont="1" applyFill="1" applyBorder="1" applyAlignment="1">
      <alignment horizontal="center" vertical="center" wrapText="1"/>
    </xf>
    <xf numFmtId="169" fontId="5" fillId="0" borderId="34" xfId="5" applyNumberFormat="1" applyFont="1" applyFill="1" applyBorder="1" applyAlignment="1">
      <alignment horizontal="right"/>
    </xf>
    <xf numFmtId="169" fontId="5" fillId="0" borderId="66" xfId="10" applyNumberFormat="1" applyFont="1" applyFill="1" applyBorder="1" applyAlignment="1"/>
    <xf numFmtId="3" fontId="8" fillId="0" borderId="49" xfId="12" applyNumberFormat="1" applyFont="1" applyBorder="1" applyAlignment="1">
      <alignment vertical="center" wrapText="1"/>
    </xf>
    <xf numFmtId="169" fontId="10" fillId="0" borderId="10" xfId="6" applyNumberFormat="1" applyFont="1" applyBorder="1" applyAlignment="1">
      <alignment vertical="center" wrapText="1"/>
    </xf>
    <xf numFmtId="169" fontId="10" fillId="0" borderId="51" xfId="6" applyNumberFormat="1" applyFont="1" applyBorder="1" applyAlignment="1">
      <alignment vertical="center" wrapText="1"/>
    </xf>
    <xf numFmtId="169" fontId="10" fillId="0" borderId="50" xfId="2" applyNumberFormat="1" applyFont="1" applyBorder="1" applyAlignment="1">
      <alignment vertical="center" wrapText="1"/>
    </xf>
    <xf numFmtId="169" fontId="10" fillId="0" borderId="50" xfId="6" applyNumberFormat="1" applyFont="1" applyBorder="1" applyAlignment="1">
      <alignment vertical="center" wrapText="1"/>
    </xf>
    <xf numFmtId="169" fontId="10" fillId="0" borderId="10" xfId="2" applyNumberFormat="1" applyFont="1" applyBorder="1" applyAlignment="1">
      <alignment vertical="center" wrapText="1"/>
    </xf>
    <xf numFmtId="169" fontId="10" fillId="0" borderId="2" xfId="6" applyNumberFormat="1" applyFont="1" applyBorder="1" applyAlignment="1">
      <alignment vertical="center" wrapText="1"/>
    </xf>
    <xf numFmtId="169" fontId="10" fillId="0" borderId="55" xfId="6" applyNumberFormat="1" applyFont="1" applyBorder="1" applyAlignment="1">
      <alignment vertical="center" wrapText="1"/>
    </xf>
    <xf numFmtId="169" fontId="10" fillId="0" borderId="54" xfId="2" applyNumberFormat="1" applyFont="1" applyBorder="1" applyAlignment="1">
      <alignment vertical="center" wrapText="1"/>
    </xf>
    <xf numFmtId="169" fontId="10" fillId="0" borderId="54" xfId="6" applyNumberFormat="1" applyFont="1" applyBorder="1" applyAlignment="1">
      <alignment vertical="center" wrapText="1"/>
    </xf>
    <xf numFmtId="169" fontId="10" fillId="0" borderId="2" xfId="2" applyNumberFormat="1" applyFont="1" applyBorder="1" applyAlignment="1">
      <alignment vertical="center" wrapText="1"/>
    </xf>
    <xf numFmtId="169" fontId="10" fillId="0" borderId="26" xfId="6" applyNumberFormat="1" applyFont="1" applyBorder="1" applyAlignment="1">
      <alignment vertical="center" wrapText="1"/>
    </xf>
    <xf numFmtId="169" fontId="10" fillId="0" borderId="61" xfId="6" applyNumberFormat="1" applyFont="1" applyBorder="1" applyAlignment="1">
      <alignment vertical="center" wrapText="1"/>
    </xf>
    <xf numFmtId="169" fontId="10" fillId="0" borderId="60" xfId="2" applyNumberFormat="1" applyFont="1" applyBorder="1" applyAlignment="1">
      <alignment vertical="center" wrapText="1"/>
    </xf>
    <xf numFmtId="169" fontId="10" fillId="0" borderId="60" xfId="6" applyNumberFormat="1" applyFont="1" applyBorder="1" applyAlignment="1">
      <alignment vertical="center" wrapText="1"/>
    </xf>
    <xf numFmtId="169" fontId="10" fillId="0" borderId="26" xfId="2" applyNumberFormat="1" applyFont="1" applyBorder="1" applyAlignment="1">
      <alignment vertical="center" wrapText="1"/>
    </xf>
    <xf numFmtId="0" fontId="2" fillId="7" borderId="34" xfId="10" applyFont="1" applyFill="1" applyBorder="1" applyAlignment="1"/>
    <xf numFmtId="0" fontId="2" fillId="7" borderId="36" xfId="10" applyFont="1" applyFill="1" applyBorder="1" applyAlignment="1"/>
    <xf numFmtId="0" fontId="2" fillId="7" borderId="39" xfId="10" applyFont="1" applyFill="1" applyBorder="1" applyAlignment="1"/>
    <xf numFmtId="169" fontId="5" fillId="0" borderId="5" xfId="6" applyNumberFormat="1" applyFont="1" applyBorder="1" applyAlignment="1">
      <alignment horizontal="right"/>
    </xf>
    <xf numFmtId="0" fontId="2" fillId="7" borderId="30" xfId="10" applyFont="1" applyFill="1" applyBorder="1" applyAlignment="1"/>
    <xf numFmtId="169" fontId="5" fillId="0" borderId="8" xfId="2" applyNumberFormat="1" applyFont="1" applyBorder="1" applyAlignment="1">
      <alignment vertical="center" wrapText="1"/>
    </xf>
    <xf numFmtId="169" fontId="5" fillId="0" borderId="8" xfId="6" applyNumberFormat="1" applyFont="1" applyBorder="1" applyAlignment="1">
      <alignment horizontal="right"/>
    </xf>
    <xf numFmtId="169" fontId="5" fillId="0" borderId="8" xfId="5" applyNumberFormat="1" applyFont="1" applyBorder="1" applyAlignment="1">
      <alignment horizontal="right"/>
    </xf>
    <xf numFmtId="0" fontId="8" fillId="0" borderId="67" xfId="12" applyFont="1" applyBorder="1" applyAlignment="1"/>
    <xf numFmtId="0" fontId="8" fillId="0" borderId="46" xfId="12" quotePrefix="1" applyNumberFormat="1" applyFont="1" applyBorder="1" applyAlignment="1">
      <alignment horizontal="center" vertical="center"/>
    </xf>
    <xf numFmtId="0" fontId="8" fillId="0" borderId="49" xfId="12" applyFont="1" applyBorder="1" applyAlignment="1">
      <alignment horizontal="left" vertical="center" wrapText="1"/>
    </xf>
    <xf numFmtId="0" fontId="8" fillId="0" borderId="52" xfId="12" applyFont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169" fontId="10" fillId="0" borderId="68" xfId="6" applyNumberFormat="1" applyFont="1" applyFill="1" applyBorder="1"/>
    <xf numFmtId="169" fontId="10" fillId="0" borderId="48" xfId="6" applyNumberFormat="1" applyFont="1" applyFill="1" applyBorder="1"/>
    <xf numFmtId="169" fontId="10" fillId="0" borderId="40" xfId="2" applyNumberFormat="1" applyFont="1" applyFill="1" applyBorder="1"/>
    <xf numFmtId="169" fontId="10" fillId="0" borderId="50" xfId="2" applyNumberFormat="1" applyFont="1" applyFill="1" applyBorder="1"/>
    <xf numFmtId="169" fontId="10" fillId="0" borderId="40" xfId="6" applyNumberFormat="1" applyFont="1" applyFill="1" applyBorder="1"/>
    <xf numFmtId="169" fontId="10" fillId="0" borderId="50" xfId="6" applyNumberFormat="1" applyFont="1" applyFill="1" applyBorder="1"/>
    <xf numFmtId="169" fontId="10" fillId="0" borderId="10" xfId="2" applyNumberFormat="1" applyFont="1" applyFill="1" applyBorder="1"/>
    <xf numFmtId="169" fontId="10" fillId="0" borderId="64" xfId="6" applyNumberFormat="1" applyFont="1" applyFill="1" applyBorder="1"/>
    <xf numFmtId="169" fontId="10" fillId="0" borderId="53" xfId="6" applyNumberFormat="1" applyFont="1" applyFill="1" applyBorder="1"/>
    <xf numFmtId="169" fontId="10" fillId="0" borderId="6" xfId="2" applyNumberFormat="1" applyFont="1" applyFill="1" applyBorder="1"/>
    <xf numFmtId="169" fontId="10" fillId="0" borderId="54" xfId="2" applyNumberFormat="1" applyFont="1" applyFill="1" applyBorder="1"/>
    <xf numFmtId="169" fontId="10" fillId="0" borderId="6" xfId="6" applyNumberFormat="1" applyFont="1" applyFill="1" applyBorder="1"/>
    <xf numFmtId="169" fontId="10" fillId="0" borderId="54" xfId="6" applyNumberFormat="1" applyFont="1" applyFill="1" applyBorder="1"/>
    <xf numFmtId="169" fontId="10" fillId="0" borderId="2" xfId="2" applyNumberFormat="1" applyFont="1" applyFill="1" applyBorder="1"/>
    <xf numFmtId="3" fontId="0" fillId="0" borderId="42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8" fillId="0" borderId="69" xfId="12" applyFont="1" applyBorder="1" applyAlignment="1">
      <alignment horizontal="left" vertical="center" wrapText="1"/>
    </xf>
    <xf numFmtId="0" fontId="8" fillId="0" borderId="69" xfId="12" applyFont="1" applyFill="1" applyBorder="1" applyAlignment="1">
      <alignment horizontal="left" vertical="center" wrapText="1"/>
    </xf>
    <xf numFmtId="0" fontId="8" fillId="0" borderId="70" xfId="12" applyFont="1" applyBorder="1" applyAlignment="1">
      <alignment horizontal="left" vertical="center" wrapText="1"/>
    </xf>
    <xf numFmtId="0" fontId="8" fillId="0" borderId="56" xfId="12" applyFont="1" applyBorder="1" applyAlignment="1">
      <alignment horizontal="center" vertical="center" wrapText="1"/>
    </xf>
    <xf numFmtId="169" fontId="10" fillId="0" borderId="71" xfId="6" applyNumberFormat="1" applyFont="1" applyFill="1" applyBorder="1"/>
    <xf numFmtId="0" fontId="8" fillId="0" borderId="57" xfId="12" applyFont="1" applyBorder="1" applyAlignment="1"/>
    <xf numFmtId="0" fontId="8" fillId="0" borderId="59" xfId="12" applyFont="1" applyBorder="1" applyAlignment="1">
      <alignment horizontal="left" vertical="center" wrapText="1"/>
    </xf>
    <xf numFmtId="0" fontId="8" fillId="0" borderId="62" xfId="12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169" fontId="10" fillId="0" borderId="65" xfId="6" applyNumberFormat="1" applyFont="1" applyBorder="1" applyAlignment="1">
      <alignment horizontal="center"/>
    </xf>
    <xf numFmtId="169" fontId="10" fillId="0" borderId="22" xfId="2" applyNumberFormat="1" applyFont="1" applyBorder="1" applyAlignment="1">
      <alignment horizontal="center"/>
    </xf>
    <xf numFmtId="169" fontId="10" fillId="0" borderId="60" xfId="2" applyNumberFormat="1" applyFont="1" applyFill="1" applyBorder="1"/>
    <xf numFmtId="169" fontId="10" fillId="0" borderId="22" xfId="2" applyNumberFormat="1" applyFont="1" applyFill="1" applyBorder="1"/>
    <xf numFmtId="169" fontId="10" fillId="0" borderId="22" xfId="6" applyNumberFormat="1" applyFont="1" applyBorder="1" applyAlignment="1">
      <alignment horizontal="center"/>
    </xf>
    <xf numFmtId="169" fontId="10" fillId="0" borderId="60" xfId="6" applyNumberFormat="1" applyFont="1" applyFill="1" applyBorder="1"/>
    <xf numFmtId="169" fontId="10" fillId="0" borderId="26" xfId="2" applyNumberFormat="1" applyFont="1" applyFill="1" applyBorder="1"/>
    <xf numFmtId="0" fontId="2" fillId="8" borderId="29" xfId="12" applyFont="1" applyFill="1" applyBorder="1" applyAlignment="1">
      <alignment vertical="center"/>
    </xf>
    <xf numFmtId="0" fontId="2" fillId="8" borderId="30" xfId="12" applyFont="1" applyFill="1" applyBorder="1" applyAlignment="1">
      <alignment vertical="center"/>
    </xf>
    <xf numFmtId="0" fontId="2" fillId="8" borderId="39" xfId="12" applyFont="1" applyFill="1" applyBorder="1" applyAlignment="1">
      <alignment vertical="center"/>
    </xf>
    <xf numFmtId="169" fontId="4" fillId="0" borderId="8" xfId="5" applyNumberFormat="1" applyFont="1" applyBorder="1" applyAlignment="1">
      <alignment horizontal="right"/>
    </xf>
    <xf numFmtId="3" fontId="4" fillId="0" borderId="5" xfId="5" applyNumberFormat="1" applyFont="1" applyBorder="1" applyAlignment="1">
      <alignment horizontal="right"/>
    </xf>
    <xf numFmtId="0" fontId="7" fillId="8" borderId="13" xfId="12" applyFont="1" applyFill="1" applyBorder="1" applyAlignment="1">
      <alignment horizontal="center" vertical="center"/>
    </xf>
    <xf numFmtId="0" fontId="7" fillId="8" borderId="42" xfId="12" applyFont="1" applyFill="1" applyBorder="1" applyAlignment="1">
      <alignment horizontal="center" vertical="center"/>
    </xf>
    <xf numFmtId="0" fontId="7" fillId="10" borderId="13" xfId="12" applyFont="1" applyFill="1" applyBorder="1" applyAlignment="1">
      <alignment horizontal="center" vertical="center" wrapText="1"/>
    </xf>
    <xf numFmtId="0" fontId="7" fillId="11" borderId="13" xfId="12" applyFont="1" applyFill="1" applyBorder="1" applyAlignment="1">
      <alignment horizontal="center" vertical="center" wrapText="1"/>
    </xf>
    <xf numFmtId="0" fontId="7" fillId="12" borderId="13" xfId="12" applyFont="1" applyFill="1" applyBorder="1" applyAlignment="1">
      <alignment horizontal="center" vertical="center" wrapText="1"/>
    </xf>
    <xf numFmtId="0" fontId="7" fillId="13" borderId="13" xfId="12" applyFont="1" applyFill="1" applyBorder="1" applyAlignment="1">
      <alignment horizontal="center" vertical="center" wrapText="1"/>
    </xf>
    <xf numFmtId="0" fontId="7" fillId="14" borderId="13" xfId="12" applyFont="1" applyFill="1" applyBorder="1" applyAlignment="1">
      <alignment horizontal="center" vertical="center" wrapText="1"/>
    </xf>
    <xf numFmtId="0" fontId="7" fillId="15" borderId="13" xfId="12" applyFont="1" applyFill="1" applyBorder="1" applyAlignment="1">
      <alignment horizontal="center" vertical="center" wrapText="1"/>
    </xf>
    <xf numFmtId="0" fontId="7" fillId="0" borderId="8" xfId="12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9" fillId="0" borderId="8" xfId="0" applyFont="1" applyBorder="1" applyAlignment="1">
      <alignment horizontal="justify"/>
    </xf>
    <xf numFmtId="0" fontId="19" fillId="0" borderId="8" xfId="0" applyFont="1" applyBorder="1" applyAlignment="1">
      <alignment horizontal="center" wrapText="1"/>
    </xf>
    <xf numFmtId="3" fontId="20" fillId="0" borderId="34" xfId="0" applyNumberFormat="1" applyFont="1" applyBorder="1" applyAlignment="1">
      <alignment horizontal="center"/>
    </xf>
    <xf numFmtId="169" fontId="10" fillId="0" borderId="40" xfId="6" applyNumberFormat="1" applyFont="1" applyBorder="1" applyAlignment="1">
      <alignment horizontal="center" wrapText="1"/>
    </xf>
    <xf numFmtId="169" fontId="10" fillId="0" borderId="10" xfId="6" applyNumberFormat="1" applyFont="1" applyBorder="1" applyAlignment="1">
      <alignment horizontal="center" wrapText="1"/>
    </xf>
    <xf numFmtId="169" fontId="13" fillId="0" borderId="51" xfId="6" applyNumberFormat="1" applyFont="1" applyBorder="1" applyAlignment="1">
      <alignment horizontal="center" wrapText="1"/>
    </xf>
    <xf numFmtId="169" fontId="10" fillId="0" borderId="50" xfId="2" applyNumberFormat="1" applyFont="1" applyBorder="1" applyAlignment="1">
      <alignment horizontal="center" wrapText="1"/>
    </xf>
    <xf numFmtId="168" fontId="10" fillId="0" borderId="40" xfId="6" applyNumberFormat="1" applyFont="1" applyBorder="1" applyAlignment="1">
      <alignment horizontal="center" wrapText="1"/>
    </xf>
    <xf numFmtId="168" fontId="10" fillId="0" borderId="50" xfId="6" applyNumberFormat="1" applyFont="1" applyBorder="1" applyAlignment="1">
      <alignment horizontal="center" wrapText="1"/>
    </xf>
    <xf numFmtId="169" fontId="10" fillId="0" borderId="40" xfId="2" applyNumberFormat="1" applyFont="1" applyBorder="1" applyAlignment="1">
      <alignment horizontal="center" wrapText="1"/>
    </xf>
    <xf numFmtId="169" fontId="10" fillId="0" borderId="10" xfId="2" applyNumberFormat="1" applyFont="1" applyBorder="1" applyAlignment="1">
      <alignment horizontal="center" wrapText="1"/>
    </xf>
    <xf numFmtId="0" fontId="0" fillId="0" borderId="8" xfId="0" applyBorder="1" applyAlignment="1"/>
    <xf numFmtId="0" fontId="20" fillId="0" borderId="8" xfId="0" applyFont="1" applyBorder="1" applyAlignment="1"/>
    <xf numFmtId="0" fontId="8" fillId="0" borderId="8" xfId="12" applyFont="1" applyBorder="1" applyAlignment="1">
      <alignment horizontal="center" wrapText="1"/>
    </xf>
    <xf numFmtId="169" fontId="11" fillId="0" borderId="6" xfId="6" applyNumberFormat="1" applyFont="1" applyBorder="1" applyAlignment="1"/>
    <xf numFmtId="169" fontId="10" fillId="0" borderId="2" xfId="6" applyNumberFormat="1" applyFont="1" applyBorder="1" applyAlignment="1">
      <alignment horizontal="center" wrapText="1"/>
    </xf>
    <xf numFmtId="169" fontId="11" fillId="0" borderId="55" xfId="6" applyNumberFormat="1" applyFont="1" applyBorder="1" applyAlignment="1"/>
    <xf numFmtId="169" fontId="10" fillId="0" borderId="54" xfId="2" applyNumberFormat="1" applyFont="1" applyBorder="1" applyAlignment="1">
      <alignment horizontal="center" wrapText="1"/>
    </xf>
    <xf numFmtId="168" fontId="11" fillId="0" borderId="6" xfId="6" applyNumberFormat="1" applyFont="1" applyBorder="1" applyAlignment="1"/>
    <xf numFmtId="168" fontId="10" fillId="0" borderId="54" xfId="6" applyNumberFormat="1" applyFont="1" applyBorder="1" applyAlignment="1">
      <alignment horizontal="center" wrapText="1"/>
    </xf>
    <xf numFmtId="169" fontId="10" fillId="0" borderId="6" xfId="2" applyNumberFormat="1" applyFont="1" applyBorder="1" applyAlignment="1">
      <alignment horizontal="center" wrapText="1"/>
    </xf>
    <xf numFmtId="169" fontId="21" fillId="0" borderId="6" xfId="6" applyNumberFormat="1" applyFont="1" applyBorder="1" applyAlignment="1">
      <alignment horizontal="center"/>
    </xf>
    <xf numFmtId="169" fontId="11" fillId="0" borderId="6" xfId="2" applyNumberFormat="1" applyFont="1" applyBorder="1" applyAlignment="1"/>
    <xf numFmtId="169" fontId="10" fillId="0" borderId="2" xfId="2" applyNumberFormat="1" applyFont="1" applyBorder="1" applyAlignment="1">
      <alignment horizontal="center" wrapText="1"/>
    </xf>
    <xf numFmtId="169" fontId="10" fillId="3" borderId="6" xfId="2" applyNumberFormat="1" applyFont="1" applyFill="1" applyBorder="1" applyAlignment="1">
      <alignment horizontal="center" wrapText="1"/>
    </xf>
    <xf numFmtId="0" fontId="8" fillId="0" borderId="8" xfId="12" applyFont="1" applyFill="1" applyBorder="1" applyAlignment="1">
      <alignment horizontal="center" wrapText="1"/>
    </xf>
    <xf numFmtId="169" fontId="0" fillId="0" borderId="6" xfId="0" applyNumberFormat="1" applyFont="1" applyBorder="1" applyAlignment="1"/>
    <xf numFmtId="169" fontId="11" fillId="0" borderId="22" xfId="6" applyNumberFormat="1" applyFont="1" applyBorder="1" applyAlignment="1"/>
    <xf numFmtId="169" fontId="10" fillId="0" borderId="26" xfId="6" applyNumberFormat="1" applyFont="1" applyBorder="1" applyAlignment="1">
      <alignment horizontal="center" wrapText="1"/>
    </xf>
    <xf numFmtId="169" fontId="11" fillId="0" borderId="61" xfId="6" applyNumberFormat="1" applyFont="1" applyBorder="1" applyAlignment="1"/>
    <xf numFmtId="169" fontId="10" fillId="0" borderId="60" xfId="2" applyNumberFormat="1" applyFont="1" applyBorder="1" applyAlignment="1">
      <alignment horizontal="center" wrapText="1"/>
    </xf>
    <xf numFmtId="168" fontId="11" fillId="0" borderId="22" xfId="6" applyNumberFormat="1" applyFont="1" applyBorder="1" applyAlignment="1"/>
    <xf numFmtId="168" fontId="10" fillId="0" borderId="60" xfId="6" applyNumberFormat="1" applyFont="1" applyBorder="1" applyAlignment="1">
      <alignment horizontal="center" wrapText="1"/>
    </xf>
    <xf numFmtId="169" fontId="10" fillId="0" borderId="22" xfId="2" applyNumberFormat="1" applyFont="1" applyBorder="1" applyAlignment="1">
      <alignment horizontal="center" wrapText="1"/>
    </xf>
    <xf numFmtId="169" fontId="21" fillId="0" borderId="22" xfId="6" applyNumberFormat="1" applyFont="1" applyBorder="1" applyAlignment="1">
      <alignment horizontal="center"/>
    </xf>
    <xf numFmtId="169" fontId="0" fillId="0" borderId="22" xfId="0" applyNumberFormat="1" applyFont="1" applyBorder="1" applyAlignment="1"/>
    <xf numFmtId="169" fontId="10" fillId="0" borderId="26" xfId="2" applyNumberFormat="1" applyFont="1" applyBorder="1" applyAlignment="1">
      <alignment horizontal="center" wrapText="1"/>
    </xf>
    <xf numFmtId="0" fontId="2" fillId="2" borderId="34" xfId="10" applyFont="1" applyFill="1" applyBorder="1" applyAlignment="1"/>
    <xf numFmtId="0" fontId="2" fillId="2" borderId="36" xfId="10" applyFont="1" applyFill="1" applyBorder="1" applyAlignment="1"/>
    <xf numFmtId="0" fontId="2" fillId="2" borderId="39" xfId="10" applyFont="1" applyFill="1" applyBorder="1" applyAlignment="1"/>
    <xf numFmtId="169" fontId="4" fillId="0" borderId="5" xfId="6" applyNumberFormat="1" applyFont="1" applyBorder="1" applyAlignment="1">
      <alignment horizontal="right"/>
    </xf>
    <xf numFmtId="0" fontId="2" fillId="2" borderId="30" xfId="10" applyFont="1" applyFill="1" applyBorder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2" fillId="3" borderId="0" xfId="0" applyFont="1" applyFill="1" applyBorder="1" applyAlignment="1"/>
    <xf numFmtId="0" fontId="5" fillId="3" borderId="0" xfId="0" applyFont="1" applyFill="1" applyBorder="1" applyAlignment="1"/>
    <xf numFmtId="0" fontId="6" fillId="3" borderId="0" xfId="0" applyFont="1" applyFill="1" applyBorder="1" applyAlignment="1"/>
    <xf numFmtId="171" fontId="0" fillId="3" borderId="0" xfId="6" applyNumberFormat="1" applyFont="1" applyFill="1"/>
    <xf numFmtId="3" fontId="12" fillId="3" borderId="0" xfId="0" applyNumberFormat="1" applyFont="1" applyFill="1"/>
    <xf numFmtId="3" fontId="22" fillId="3" borderId="0" xfId="0" applyNumberFormat="1" applyFont="1" applyFill="1"/>
    <xf numFmtId="169" fontId="0" fillId="3" borderId="0" xfId="6" applyNumberFormat="1" applyFont="1" applyFill="1"/>
    <xf numFmtId="169" fontId="0" fillId="3" borderId="1" xfId="6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69" fontId="0" fillId="3" borderId="9" xfId="6" applyNumberFormat="1" applyFont="1" applyFill="1" applyBorder="1" applyAlignment="1">
      <alignment horizontal="center" vertical="center" wrapText="1"/>
    </xf>
    <xf numFmtId="169" fontId="0" fillId="3" borderId="23" xfId="0" applyNumberFormat="1" applyFill="1" applyBorder="1" applyAlignment="1">
      <alignment horizontal="center" vertical="center" wrapText="1"/>
    </xf>
    <xf numFmtId="169" fontId="0" fillId="3" borderId="23" xfId="6" applyNumberFormat="1" applyFont="1" applyFill="1" applyBorder="1" applyAlignment="1">
      <alignment horizontal="center" vertical="center" wrapText="1"/>
    </xf>
    <xf numFmtId="169" fontId="0" fillId="3" borderId="24" xfId="6" applyNumberFormat="1" applyFont="1" applyFill="1" applyBorder="1" applyAlignment="1">
      <alignment horizontal="center" vertical="center" wrapText="1"/>
    </xf>
    <xf numFmtId="169" fontId="0" fillId="3" borderId="25" xfId="6" applyNumberFormat="1" applyFont="1" applyFill="1" applyBorder="1" applyAlignment="1">
      <alignment horizontal="center" vertical="center" wrapText="1"/>
    </xf>
    <xf numFmtId="0" fontId="23" fillId="18" borderId="3" xfId="0" applyFont="1" applyFill="1" applyBorder="1" applyAlignment="1">
      <alignment horizontal="center" vertical="center" wrapText="1"/>
    </xf>
    <xf numFmtId="171" fontId="23" fillId="18" borderId="24" xfId="6" applyNumberFormat="1" applyFont="1" applyFill="1" applyBorder="1" applyAlignment="1">
      <alignment horizontal="center" vertical="center" wrapText="1"/>
    </xf>
    <xf numFmtId="0" fontId="23" fillId="18" borderId="24" xfId="0" applyFont="1" applyFill="1" applyBorder="1" applyAlignment="1">
      <alignment horizontal="center" vertical="center" wrapText="1"/>
    </xf>
    <xf numFmtId="0" fontId="23" fillId="18" borderId="25" xfId="0" applyFont="1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169" fontId="12" fillId="19" borderId="25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9" fontId="0" fillId="3" borderId="9" xfId="6" applyNumberFormat="1" applyFont="1" applyFill="1" applyBorder="1" applyAlignment="1">
      <alignment horizontal="center" vertical="center" wrapText="1"/>
    </xf>
    <xf numFmtId="169" fontId="0" fillId="3" borderId="1" xfId="6" applyNumberFormat="1" applyFont="1" applyFill="1" applyBorder="1" applyAlignment="1">
      <alignment horizontal="center" vertical="center" wrapText="1"/>
    </xf>
    <xf numFmtId="169" fontId="0" fillId="3" borderId="10" xfId="6" applyNumberFormat="1" applyFont="1" applyFill="1" applyBorder="1" applyAlignment="1">
      <alignment horizontal="center" vertical="center" wrapText="1"/>
    </xf>
    <xf numFmtId="169" fontId="0" fillId="3" borderId="2" xfId="6" applyNumberFormat="1" applyFont="1" applyFill="1" applyBorder="1" applyAlignment="1">
      <alignment horizontal="center" vertical="center" wrapText="1"/>
    </xf>
    <xf numFmtId="169" fontId="0" fillId="3" borderId="26" xfId="6" applyNumberFormat="1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9" borderId="34" xfId="0" applyFont="1" applyFill="1" applyBorder="1" applyAlignment="1">
      <alignment horizontal="center"/>
    </xf>
    <xf numFmtId="0" fontId="4" fillId="9" borderId="36" xfId="0" applyFont="1" applyFill="1" applyBorder="1" applyAlignment="1">
      <alignment horizontal="center"/>
    </xf>
    <xf numFmtId="0" fontId="4" fillId="9" borderId="35" xfId="0" applyFont="1" applyFill="1" applyBorder="1" applyAlignment="1">
      <alignment horizontal="center"/>
    </xf>
    <xf numFmtId="0" fontId="7" fillId="8" borderId="31" xfId="12" applyFont="1" applyFill="1" applyBorder="1" applyAlignment="1">
      <alignment horizontal="center" vertical="center"/>
    </xf>
    <xf numFmtId="0" fontId="7" fillId="8" borderId="32" xfId="12" applyFont="1" applyFill="1" applyBorder="1" applyAlignment="1">
      <alignment horizontal="center" vertical="center"/>
    </xf>
    <xf numFmtId="0" fontId="7" fillId="8" borderId="38" xfId="12" applyFont="1" applyFill="1" applyBorder="1" applyAlignment="1">
      <alignment horizontal="center" vertical="center"/>
    </xf>
    <xf numFmtId="0" fontId="7" fillId="8" borderId="30" xfId="12" applyFont="1" applyFill="1" applyBorder="1" applyAlignment="1">
      <alignment horizontal="center" vertical="center"/>
    </xf>
    <xf numFmtId="0" fontId="7" fillId="8" borderId="13" xfId="12" applyFont="1" applyFill="1" applyBorder="1" applyAlignment="1">
      <alignment horizontal="center" vertical="center"/>
    </xf>
    <xf numFmtId="0" fontId="7" fillId="8" borderId="42" xfId="12" applyFont="1" applyFill="1" applyBorder="1" applyAlignment="1">
      <alignment horizontal="center" vertical="center"/>
    </xf>
    <xf numFmtId="0" fontId="7" fillId="8" borderId="5" xfId="12" applyFont="1" applyFill="1" applyBorder="1" applyAlignment="1">
      <alignment horizontal="center" vertical="center"/>
    </xf>
    <xf numFmtId="0" fontId="7" fillId="8" borderId="33" xfId="12" applyFont="1" applyFill="1" applyBorder="1" applyAlignment="1">
      <alignment horizontal="center" vertical="center"/>
    </xf>
    <xf numFmtId="0" fontId="7" fillId="8" borderId="41" xfId="12" applyFont="1" applyFill="1" applyBorder="1" applyAlignment="1">
      <alignment horizontal="center" vertical="center"/>
    </xf>
    <xf numFmtId="0" fontId="7" fillId="8" borderId="39" xfId="12" applyFont="1" applyFill="1" applyBorder="1" applyAlignment="1">
      <alignment horizontal="center" vertical="center"/>
    </xf>
    <xf numFmtId="0" fontId="5" fillId="10" borderId="38" xfId="0" applyFont="1" applyFill="1" applyBorder="1" applyAlignment="1">
      <alignment horizontal="center" vertical="center"/>
    </xf>
    <xf numFmtId="0" fontId="5" fillId="10" borderId="39" xfId="0" applyFont="1" applyFill="1" applyBorder="1" applyAlignment="1">
      <alignment horizontal="center" vertical="center"/>
    </xf>
    <xf numFmtId="0" fontId="5" fillId="11" borderId="38" xfId="0" applyFont="1" applyFill="1" applyBorder="1" applyAlignment="1">
      <alignment horizontal="center" vertical="center"/>
    </xf>
    <xf numFmtId="0" fontId="5" fillId="11" borderId="39" xfId="0" applyFont="1" applyFill="1" applyBorder="1" applyAlignment="1">
      <alignment horizontal="center" vertical="center"/>
    </xf>
    <xf numFmtId="0" fontId="5" fillId="12" borderId="38" xfId="0" applyFont="1" applyFill="1" applyBorder="1" applyAlignment="1">
      <alignment horizontal="center" vertical="center"/>
    </xf>
    <xf numFmtId="0" fontId="5" fillId="12" borderId="39" xfId="0" applyFont="1" applyFill="1" applyBorder="1" applyAlignment="1">
      <alignment horizontal="center" vertical="center"/>
    </xf>
    <xf numFmtId="0" fontId="5" fillId="13" borderId="38" xfId="0" applyFont="1" applyFill="1" applyBorder="1" applyAlignment="1">
      <alignment horizontal="center" vertical="center"/>
    </xf>
    <xf numFmtId="0" fontId="5" fillId="13" borderId="39" xfId="0" applyFont="1" applyFill="1" applyBorder="1" applyAlignment="1">
      <alignment horizontal="center" vertical="center"/>
    </xf>
    <xf numFmtId="0" fontId="5" fillId="14" borderId="38" xfId="0" applyFont="1" applyFill="1" applyBorder="1" applyAlignment="1">
      <alignment horizontal="center" vertical="center"/>
    </xf>
    <xf numFmtId="0" fontId="5" fillId="14" borderId="39" xfId="0" applyFont="1" applyFill="1" applyBorder="1" applyAlignment="1">
      <alignment horizontal="center" vertical="center"/>
    </xf>
    <xf numFmtId="0" fontId="5" fillId="15" borderId="38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7" fillId="10" borderId="13" xfId="12" applyFont="1" applyFill="1" applyBorder="1" applyAlignment="1">
      <alignment horizontal="center" vertical="center" wrapText="1"/>
    </xf>
    <xf numFmtId="0" fontId="7" fillId="10" borderId="42" xfId="12" applyFont="1" applyFill="1" applyBorder="1" applyAlignment="1">
      <alignment horizontal="center" vertical="center" wrapText="1"/>
    </xf>
    <xf numFmtId="0" fontId="7" fillId="11" borderId="13" xfId="12" applyFont="1" applyFill="1" applyBorder="1" applyAlignment="1">
      <alignment horizontal="center" vertical="center" wrapText="1"/>
    </xf>
    <xf numFmtId="0" fontId="7" fillId="11" borderId="42" xfId="12" applyFont="1" applyFill="1" applyBorder="1" applyAlignment="1">
      <alignment horizontal="center" vertical="center" wrapText="1"/>
    </xf>
    <xf numFmtId="0" fontId="7" fillId="12" borderId="13" xfId="12" applyFont="1" applyFill="1" applyBorder="1" applyAlignment="1">
      <alignment horizontal="center" vertical="center" wrapText="1"/>
    </xf>
    <xf numFmtId="0" fontId="7" fillId="12" borderId="42" xfId="12" applyFont="1" applyFill="1" applyBorder="1" applyAlignment="1">
      <alignment horizontal="center" vertical="center" wrapText="1"/>
    </xf>
    <xf numFmtId="0" fontId="7" fillId="13" borderId="13" xfId="12" applyFont="1" applyFill="1" applyBorder="1" applyAlignment="1">
      <alignment horizontal="center" vertical="center" wrapText="1"/>
    </xf>
    <xf numFmtId="0" fontId="7" fillId="13" borderId="42" xfId="12" applyFont="1" applyFill="1" applyBorder="1" applyAlignment="1">
      <alignment horizontal="center" vertical="center" wrapText="1"/>
    </xf>
    <xf numFmtId="0" fontId="7" fillId="14" borderId="13" xfId="12" applyFont="1" applyFill="1" applyBorder="1" applyAlignment="1">
      <alignment horizontal="center" vertical="center" wrapText="1"/>
    </xf>
    <xf numFmtId="0" fontId="7" fillId="14" borderId="42" xfId="12" applyFont="1" applyFill="1" applyBorder="1" applyAlignment="1">
      <alignment horizontal="center" vertical="center" wrapText="1"/>
    </xf>
    <xf numFmtId="0" fontId="7" fillId="15" borderId="13" xfId="12" applyFont="1" applyFill="1" applyBorder="1" applyAlignment="1">
      <alignment horizontal="center" vertical="center" wrapText="1"/>
    </xf>
    <xf numFmtId="0" fontId="7" fillId="15" borderId="42" xfId="12" applyFont="1" applyFill="1" applyBorder="1" applyAlignment="1">
      <alignment horizontal="center" vertical="center" wrapText="1"/>
    </xf>
    <xf numFmtId="0" fontId="5" fillId="10" borderId="30" xfId="0" applyFont="1" applyFill="1" applyBorder="1" applyAlignment="1">
      <alignment horizontal="center" vertical="center"/>
    </xf>
    <xf numFmtId="0" fontId="7" fillId="10" borderId="33" xfId="12" applyFont="1" applyFill="1" applyBorder="1" applyAlignment="1">
      <alignment horizontal="center" vertical="center" wrapText="1"/>
    </xf>
    <xf numFmtId="0" fontId="7" fillId="10" borderId="41" xfId="12" applyFont="1" applyFill="1" applyBorder="1" applyAlignment="1">
      <alignment horizontal="center" vertical="center" wrapText="1"/>
    </xf>
    <xf numFmtId="0" fontId="7" fillId="10" borderId="5" xfId="12" applyFont="1" applyFill="1" applyBorder="1" applyAlignment="1">
      <alignment horizontal="center" vertical="center" wrapText="1"/>
    </xf>
    <xf numFmtId="0" fontId="14" fillId="7" borderId="27" xfId="9" applyFont="1" applyFill="1" applyBorder="1" applyAlignment="1">
      <alignment horizontal="center"/>
    </xf>
    <xf numFmtId="0" fontId="14" fillId="7" borderId="28" xfId="9" applyFont="1" applyFill="1" applyBorder="1" applyAlignment="1">
      <alignment horizontal="center"/>
    </xf>
    <xf numFmtId="0" fontId="14" fillId="7" borderId="29" xfId="9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0" borderId="30" xfId="0" applyFont="1" applyBorder="1" applyAlignment="1">
      <alignment horizontal="center"/>
    </xf>
    <xf numFmtId="0" fontId="14" fillId="0" borderId="31" xfId="11" applyFont="1" applyBorder="1" applyAlignment="1">
      <alignment horizontal="center" vertical="center" wrapText="1"/>
    </xf>
    <xf numFmtId="0" fontId="14" fillId="0" borderId="32" xfId="11" applyFont="1" applyBorder="1" applyAlignment="1">
      <alignment horizontal="center" vertical="center" wrapText="1"/>
    </xf>
    <xf numFmtId="0" fontId="14" fillId="0" borderId="33" xfId="11" applyFont="1" applyBorder="1" applyAlignment="1">
      <alignment horizontal="center" vertical="center" wrapText="1"/>
    </xf>
    <xf numFmtId="0" fontId="14" fillId="4" borderId="34" xfId="11" applyFont="1" applyFill="1" applyBorder="1" applyAlignment="1">
      <alignment horizontal="center" vertical="center"/>
    </xf>
    <xf numFmtId="0" fontId="14" fillId="4" borderId="35" xfId="11" applyFont="1" applyFill="1" applyBorder="1" applyAlignment="1">
      <alignment horizontal="center" vertical="center"/>
    </xf>
    <xf numFmtId="0" fontId="14" fillId="4" borderId="9" xfId="11" applyFont="1" applyFill="1" applyBorder="1" applyAlignment="1">
      <alignment horizontal="center" vertical="center" wrapText="1"/>
    </xf>
    <xf numFmtId="0" fontId="14" fillId="4" borderId="14" xfId="11" applyFont="1" applyFill="1" applyBorder="1" applyAlignment="1">
      <alignment horizontal="center" vertical="center" wrapText="1"/>
    </xf>
    <xf numFmtId="0" fontId="14" fillId="4" borderId="11" xfId="11" applyFont="1" applyFill="1" applyBorder="1" applyAlignment="1">
      <alignment horizontal="center" vertical="center"/>
    </xf>
    <xf numFmtId="0" fontId="14" fillId="4" borderId="27" xfId="1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4" fillId="4" borderId="10" xfId="11" applyFont="1" applyFill="1" applyBorder="1" applyAlignment="1">
      <alignment horizontal="center" vertical="center" wrapText="1"/>
    </xf>
    <xf numFmtId="0" fontId="14" fillId="4" borderId="26" xfId="11" applyFont="1" applyFill="1" applyBorder="1" applyAlignment="1">
      <alignment horizontal="center" vertical="center" wrapText="1"/>
    </xf>
    <xf numFmtId="0" fontId="14" fillId="4" borderId="17" xfId="1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4" fillId="4" borderId="7" xfId="11" applyFont="1" applyFill="1" applyBorder="1" applyAlignment="1">
      <alignment horizontal="center" vertical="center" wrapText="1"/>
    </xf>
    <xf numFmtId="0" fontId="14" fillId="4" borderId="4" xfId="11" applyFont="1" applyFill="1" applyBorder="1" applyAlignment="1">
      <alignment horizontal="center" vertical="center"/>
    </xf>
    <xf numFmtId="0" fontId="14" fillId="4" borderId="36" xfId="11" applyFont="1" applyFill="1" applyBorder="1" applyAlignment="1">
      <alignment horizontal="center" vertical="center"/>
    </xf>
    <xf numFmtId="0" fontId="14" fillId="4" borderId="37" xfId="11" applyFont="1" applyFill="1" applyBorder="1" applyAlignment="1">
      <alignment horizontal="center" vertical="center"/>
    </xf>
    <xf numFmtId="0" fontId="2" fillId="8" borderId="38" xfId="11" applyFont="1" applyFill="1" applyBorder="1" applyAlignment="1">
      <alignment horizontal="center" vertical="center"/>
    </xf>
    <xf numFmtId="0" fontId="2" fillId="8" borderId="30" xfId="11" applyFont="1" applyFill="1" applyBorder="1" applyAlignment="1">
      <alignment horizontal="center" vertical="center"/>
    </xf>
    <xf numFmtId="0" fontId="2" fillId="8" borderId="39" xfId="1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4" borderId="40" xfId="11" applyFont="1" applyFill="1" applyBorder="1" applyAlignment="1">
      <alignment horizontal="center" vertical="center"/>
    </xf>
    <xf numFmtId="0" fontId="14" fillId="4" borderId="9" xfId="11" applyFont="1" applyFill="1" applyBorder="1" applyAlignment="1">
      <alignment horizontal="center" vertical="center"/>
    </xf>
    <xf numFmtId="0" fontId="14" fillId="4" borderId="23" xfId="11" applyFont="1" applyFill="1" applyBorder="1" applyAlignment="1">
      <alignment horizontal="center" vertical="center"/>
    </xf>
    <xf numFmtId="0" fontId="14" fillId="4" borderId="23" xfId="11" applyFont="1" applyFill="1" applyBorder="1" applyAlignment="1">
      <alignment horizontal="center" vertical="center" wrapText="1"/>
    </xf>
    <xf numFmtId="0" fontId="14" fillId="2" borderId="38" xfId="9" applyFont="1" applyFill="1" applyBorder="1" applyAlignment="1">
      <alignment horizontal="center"/>
    </xf>
    <xf numFmtId="0" fontId="14" fillId="2" borderId="30" xfId="9" applyFont="1" applyFill="1" applyBorder="1" applyAlignment="1">
      <alignment horizontal="center"/>
    </xf>
    <xf numFmtId="0" fontId="14" fillId="2" borderId="39" xfId="9" applyFont="1" applyFill="1" applyBorder="1" applyAlignment="1">
      <alignment horizontal="center"/>
    </xf>
  </cellXfs>
  <cellStyles count="14">
    <cellStyle name="Euro" xfId="1"/>
    <cellStyle name="Millares" xfId="2" builtinId="3"/>
    <cellStyle name="Millares 2" xfId="3"/>
    <cellStyle name="Millares 2 2" xfId="4"/>
    <cellStyle name="Millares 2 3" xfId="5"/>
    <cellStyle name="Moneda" xfId="6" builtinId="4"/>
    <cellStyle name="Normal" xfId="0" builtinId="0"/>
    <cellStyle name="Normal 10" xfId="7"/>
    <cellStyle name="Normal 2" xfId="8"/>
    <cellStyle name="Normal 2 2" xfId="9"/>
    <cellStyle name="Normal 2 2 2" xfId="10"/>
    <cellStyle name="Normal 4" xfId="11"/>
    <cellStyle name="Normal 4 2" xfId="12"/>
    <cellStyle name="Porcentual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66674</xdr:rowOff>
    </xdr:from>
    <xdr:to>
      <xdr:col>1</xdr:col>
      <xdr:colOff>502158</xdr:colOff>
      <xdr:row>3</xdr:row>
      <xdr:rowOff>152399</xdr:rowOff>
    </xdr:to>
    <xdr:pic>
      <xdr:nvPicPr>
        <xdr:cNvPr id="2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257174"/>
          <a:ext cx="1454658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819150</xdr:colOff>
      <xdr:row>1</xdr:row>
      <xdr:rowOff>57150</xdr:rowOff>
    </xdr:from>
    <xdr:to>
      <xdr:col>18</xdr:col>
      <xdr:colOff>0</xdr:colOff>
      <xdr:row>3</xdr:row>
      <xdr:rowOff>171450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478250" y="247650"/>
          <a:ext cx="22002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2</xdr:col>
      <xdr:colOff>1162050</xdr:colOff>
      <xdr:row>3</xdr:row>
      <xdr:rowOff>0</xdr:rowOff>
    </xdr:to>
    <xdr:pic>
      <xdr:nvPicPr>
        <xdr:cNvPr id="2560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" y="247650"/>
          <a:ext cx="14763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819150</xdr:colOff>
      <xdr:row>1</xdr:row>
      <xdr:rowOff>57150</xdr:rowOff>
    </xdr:from>
    <xdr:to>
      <xdr:col>16</xdr:col>
      <xdr:colOff>942975</xdr:colOff>
      <xdr:row>3</xdr:row>
      <xdr:rowOff>171450</xdr:rowOff>
    </xdr:to>
    <xdr:pic>
      <xdr:nvPicPr>
        <xdr:cNvPr id="2560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478250" y="247650"/>
          <a:ext cx="22002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JANDRA\Downloads\Downloads\formato%20evaluacion%20gu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rtiz\AppData\Local\Microsoft\Windows\Temporary%20Internet%20Files\Content.Outlook\XPFSEX1C\CONSOLIDADO%20ESTUDIO%20DE%20MERCA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BILITANTES"/>
      <sheetName val="OFERTA TECNICO ECONOMICA"/>
      <sheetName val="FINANCIERA"/>
      <sheetName val="ORGANIZACION"/>
      <sheetName val="EXPERIENCIA "/>
      <sheetName val="EXPERIENCIA ICFES (2)"/>
      <sheetName val="EVALUACION TECNICA"/>
      <sheetName val="EVALUACION TECNICA 2"/>
      <sheetName val="EVALUACION TECNICA 3"/>
      <sheetName val="EVALUACION TECNICA 4"/>
      <sheetName val="EVALUACION TECNICA 5"/>
      <sheetName val="PERSONAL"/>
      <sheetName val="CALIFICACION SISTEMAS"/>
      <sheetName val="CALIFICACION EQUIPOS"/>
      <sheetName val="CALIFICACION HOJAS"/>
      <sheetName val="CALIFICACION ALISTAMIENTO"/>
      <sheetName val="ECONOMICA INGRESO"/>
      <sheetName val="ECONOMICA SABER P1"/>
      <sheetName val="ECONOMICA SABER 11 A"/>
      <sheetName val="ECONOMICA SABER P2"/>
      <sheetName val="ECONOMICA TERCE"/>
      <sheetName val="CALIFICACION ECONOMICA "/>
      <sheetName val="Hoja1"/>
    </sheetNames>
    <sheetDataSet>
      <sheetData sheetId="0" refreshError="1">
        <row r="2">
          <cell r="B2" t="str">
            <v>REPUBLICA DE COLOMBIA</v>
          </cell>
        </row>
        <row r="3">
          <cell r="B3" t="str">
            <v>INSTITUTO COLOMBIANO PARA LA EVALUACIÓN DE LA EDUCACIÓN - ICFES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do"/>
      <sheetName val="FORMATO PROPUESTA ECONOCMICA "/>
      <sheetName val="PTO PRUEBAS ICFES"/>
      <sheetName val="FORMATO KITS AÑO "/>
      <sheetName val="FORMATO KITS 359 "/>
      <sheetName val="PTO KIT 359 "/>
      <sheetName val="PTO KITS PRUEBAS "/>
      <sheetName val="SABER PRO 3"/>
      <sheetName val="SABER PRO 2"/>
      <sheetName val="SABER 11 A"/>
      <sheetName val="3 - 5 - 9"/>
      <sheetName val="KIT DE APLICACIÓN-PRUEBAS DE ES"/>
      <sheetName val="KIT DE APLICACION 35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U12">
            <v>608</v>
          </cell>
        </row>
        <row r="13">
          <cell r="U13">
            <v>686.21800000000007</v>
          </cell>
        </row>
        <row r="14">
          <cell r="U14">
            <v>904.65600000000018</v>
          </cell>
        </row>
        <row r="15">
          <cell r="U15">
            <v>532.16860159999999</v>
          </cell>
        </row>
        <row r="16">
          <cell r="U16">
            <v>841.39203200000009</v>
          </cell>
        </row>
        <row r="17">
          <cell r="U17">
            <v>658.89636799999994</v>
          </cell>
        </row>
        <row r="18">
          <cell r="U18">
            <v>677.73490666666669</v>
          </cell>
        </row>
        <row r="19">
          <cell r="U19">
            <v>347.28637333333336</v>
          </cell>
        </row>
        <row r="20">
          <cell r="U20">
            <v>85.268527999999989</v>
          </cell>
        </row>
        <row r="21">
          <cell r="U21">
            <v>109.13547946666668</v>
          </cell>
        </row>
        <row r="22">
          <cell r="U22">
            <v>234.24160550400001</v>
          </cell>
        </row>
        <row r="23">
          <cell r="U23">
            <v>166.23567125333335</v>
          </cell>
        </row>
        <row r="25">
          <cell r="U25">
            <v>174.876</v>
          </cell>
        </row>
        <row r="26">
          <cell r="U26">
            <v>142.102</v>
          </cell>
        </row>
        <row r="27">
          <cell r="U27">
            <v>167.59800000000001</v>
          </cell>
        </row>
        <row r="28">
          <cell r="U28">
            <v>364.48815999999999</v>
          </cell>
        </row>
        <row r="29">
          <cell r="U29">
            <v>444.11247999999995</v>
          </cell>
        </row>
        <row r="30">
          <cell r="U30">
            <v>238.30592000000001</v>
          </cell>
        </row>
        <row r="31">
          <cell r="U31">
            <v>246.58</v>
          </cell>
        </row>
        <row r="32">
          <cell r="U32">
            <v>364.25200000000001</v>
          </cell>
        </row>
        <row r="33">
          <cell r="U33">
            <v>172.428</v>
          </cell>
        </row>
        <row r="34">
          <cell r="U34">
            <v>104.99992426666668</v>
          </cell>
        </row>
        <row r="35">
          <cell r="U35">
            <v>121.13851733333334</v>
          </cell>
        </row>
        <row r="36">
          <cell r="U36">
            <v>132.398</v>
          </cell>
        </row>
        <row r="37">
          <cell r="U37">
            <v>183.23400000000001</v>
          </cell>
        </row>
        <row r="38">
          <cell r="U38">
            <v>170.834</v>
          </cell>
        </row>
        <row r="39">
          <cell r="U39">
            <v>158.24200000000002</v>
          </cell>
        </row>
        <row r="40">
          <cell r="U40">
            <v>183.21800000000002</v>
          </cell>
        </row>
        <row r="41">
          <cell r="U41">
            <v>157.42973700266666</v>
          </cell>
        </row>
        <row r="42">
          <cell r="U42">
            <v>92.081173333333339</v>
          </cell>
        </row>
        <row r="43">
          <cell r="U43">
            <v>277.68117333333333</v>
          </cell>
        </row>
        <row r="44">
          <cell r="U44">
            <v>332.7172266666667</v>
          </cell>
        </row>
        <row r="45">
          <cell r="U45">
            <v>486.3579733333334</v>
          </cell>
        </row>
        <row r="46">
          <cell r="U46">
            <v>1382.558</v>
          </cell>
        </row>
        <row r="47">
          <cell r="U47">
            <v>330.37</v>
          </cell>
        </row>
        <row r="48">
          <cell r="U48">
            <v>92.748000000000005</v>
          </cell>
        </row>
        <row r="49">
          <cell r="U49">
            <v>248.15117333333333</v>
          </cell>
        </row>
        <row r="50">
          <cell r="U50">
            <v>286.35010666666665</v>
          </cell>
        </row>
        <row r="51">
          <cell r="U51">
            <v>715.94600000000003</v>
          </cell>
        </row>
        <row r="52">
          <cell r="U52">
            <v>422.01941333333332</v>
          </cell>
        </row>
        <row r="53">
          <cell r="U53">
            <v>419.22200000000004</v>
          </cell>
        </row>
        <row r="54">
          <cell r="U54">
            <v>143.56200000000001</v>
          </cell>
        </row>
        <row r="55">
          <cell r="U55">
            <v>162.21199999999999</v>
          </cell>
        </row>
        <row r="56">
          <cell r="U56">
            <v>228.91166666666666</v>
          </cell>
        </row>
        <row r="57">
          <cell r="U57">
            <v>124.66</v>
          </cell>
        </row>
        <row r="58">
          <cell r="U58">
            <v>161.52000000000001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8"/>
  <sheetViews>
    <sheetView tabSelected="1" workbookViewId="0">
      <selection activeCell="G19" sqref="G19"/>
    </sheetView>
  </sheetViews>
  <sheetFormatPr baseColWidth="10" defaultRowHeight="15"/>
  <cols>
    <col min="1" max="1" width="15.5703125" style="59" customWidth="1"/>
    <col min="2" max="2" width="11.42578125" style="59"/>
    <col min="3" max="3" width="19.42578125" style="59" customWidth="1"/>
    <col min="4" max="4" width="18.85546875" style="310" customWidth="1"/>
    <col min="5" max="5" width="17.28515625" style="59" customWidth="1"/>
    <col min="6" max="6" width="18.42578125" style="59" customWidth="1"/>
    <col min="7" max="16384" width="11.42578125" style="59"/>
  </cols>
  <sheetData>
    <row r="1" spans="2:18">
      <c r="B1" s="305"/>
      <c r="C1" s="306"/>
      <c r="D1" s="306"/>
      <c r="E1" s="306"/>
      <c r="F1" s="306"/>
      <c r="G1" s="306"/>
      <c r="H1" s="306"/>
    </row>
    <row r="2" spans="2:18">
      <c r="B2" s="333" t="str">
        <f>[1]HABILITANTES!B2</f>
        <v>REPUBLICA DE COLOMBIA</v>
      </c>
      <c r="C2" s="333"/>
      <c r="D2" s="333"/>
      <c r="E2" s="333"/>
      <c r="F2" s="333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2:18">
      <c r="B3" s="333" t="str">
        <f>[1]HABILITANTES!B3</f>
        <v>INSTITUTO COLOMBIANO PARA LA EVALUACIÓN DE LA EDUCACIÓN - ICFES</v>
      </c>
      <c r="C3" s="333"/>
      <c r="D3" s="333"/>
      <c r="E3" s="333"/>
      <c r="F3" s="333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2:18">
      <c r="B4" s="334" t="s">
        <v>178</v>
      </c>
      <c r="C4" s="334"/>
      <c r="D4" s="334"/>
      <c r="E4" s="334"/>
      <c r="F4" s="334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</row>
    <row r="5" spans="2:18">
      <c r="B5" s="307" t="s">
        <v>189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</row>
    <row r="6" spans="2:18" ht="15.75" thickBot="1"/>
    <row r="7" spans="2:18" ht="30" customHeight="1" thickBot="1">
      <c r="B7" s="315"/>
      <c r="C7" s="321" t="s">
        <v>181</v>
      </c>
      <c r="D7" s="322" t="s">
        <v>6</v>
      </c>
      <c r="E7" s="323" t="s">
        <v>182</v>
      </c>
      <c r="F7" s="324" t="s">
        <v>184</v>
      </c>
    </row>
    <row r="8" spans="2:18">
      <c r="B8" s="340" t="s">
        <v>185</v>
      </c>
      <c r="C8" s="326" t="s">
        <v>179</v>
      </c>
      <c r="D8" s="316">
        <f>+'PRESUPUESTO MATERIAL EXAMEN'!G43</f>
        <v>1807833376.7876065</v>
      </c>
      <c r="E8" s="335">
        <f>+'PRESUPUESTO KITS AÑO '!J54</f>
        <v>226534908.03021634</v>
      </c>
      <c r="F8" s="337">
        <f>(D10+E10)</f>
        <v>3800794437.9869161</v>
      </c>
    </row>
    <row r="9" spans="2:18">
      <c r="B9" s="341"/>
      <c r="C9" s="327" t="s">
        <v>180</v>
      </c>
      <c r="D9" s="314">
        <f>+'PRESUPUESTO MATERIAL EXAMEN'!G18+'PRESUPUESTO MATERIAL EXAMEN'!G34</f>
        <v>1766426153.1690934</v>
      </c>
      <c r="E9" s="336"/>
      <c r="F9" s="338"/>
    </row>
    <row r="10" spans="2:18" ht="15.75" thickBot="1">
      <c r="B10" s="342"/>
      <c r="C10" s="328" t="s">
        <v>183</v>
      </c>
      <c r="D10" s="317">
        <f>SUM(D8:D9)</f>
        <v>3574259529.9566998</v>
      </c>
      <c r="E10" s="318">
        <f>SUM(E8)</f>
        <v>226534908.03021634</v>
      </c>
      <c r="F10" s="339"/>
    </row>
    <row r="11" spans="2:18" ht="21" customHeight="1" thickBot="1">
      <c r="B11" s="329" t="s">
        <v>186</v>
      </c>
      <c r="C11" s="325" t="s">
        <v>187</v>
      </c>
      <c r="D11" s="319">
        <f>+'PRESUPUESTO MATERIAL EXAMEN'!G53</f>
        <v>4627507769</v>
      </c>
      <c r="E11" s="319">
        <f>+'PRESUPUESTO KITS 359 '!G61</f>
        <v>580035207.72896016</v>
      </c>
      <c r="F11" s="320">
        <f>+E11+D11</f>
        <v>5207542976.72896</v>
      </c>
    </row>
    <row r="12" spans="2:18" ht="15.75" thickBot="1">
      <c r="B12" s="331" t="s">
        <v>188</v>
      </c>
      <c r="C12" s="332"/>
      <c r="D12" s="332"/>
      <c r="E12" s="332"/>
      <c r="F12" s="330">
        <f>SUM(F8:F11)</f>
        <v>9008337414.7158756</v>
      </c>
    </row>
    <row r="16" spans="2:18">
      <c r="D16" s="59"/>
      <c r="E16" s="313"/>
    </row>
    <row r="17" spans="4:6">
      <c r="D17" s="59"/>
      <c r="E17" s="313"/>
    </row>
    <row r="18" spans="4:6">
      <c r="D18" s="59"/>
      <c r="E18" s="313"/>
    </row>
    <row r="19" spans="4:6">
      <c r="D19" s="59"/>
      <c r="E19" s="313"/>
    </row>
    <row r="20" spans="4:6">
      <c r="D20" s="59"/>
      <c r="E20" s="310"/>
    </row>
    <row r="24" spans="4:6">
      <c r="D24" s="311"/>
      <c r="F24" s="311"/>
    </row>
    <row r="25" spans="4:6">
      <c r="D25" s="312"/>
    </row>
    <row r="28" spans="4:6">
      <c r="F28" s="311"/>
    </row>
  </sheetData>
  <mergeCells count="7">
    <mergeCell ref="B12:E12"/>
    <mergeCell ref="B2:F2"/>
    <mergeCell ref="B3:F3"/>
    <mergeCell ref="B4:F4"/>
    <mergeCell ref="E8:E9"/>
    <mergeCell ref="F8:F10"/>
    <mergeCell ref="B8:B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83"/>
  <sheetViews>
    <sheetView workbookViewId="0">
      <selection sqref="A1:XFD5"/>
    </sheetView>
  </sheetViews>
  <sheetFormatPr baseColWidth="10" defaultRowHeight="15"/>
  <cols>
    <col min="1" max="1" width="3" customWidth="1"/>
    <col min="2" max="2" width="3.7109375" customWidth="1"/>
    <col min="3" max="3" width="51.7109375" customWidth="1"/>
    <col min="4" max="4" width="18.140625" customWidth="1"/>
    <col min="5" max="6" width="15.5703125" bestFit="1" customWidth="1"/>
    <col min="7" max="7" width="20" bestFit="1" customWidth="1"/>
    <col min="8" max="8" width="15.5703125" bestFit="1" customWidth="1"/>
    <col min="9" max="9" width="20" bestFit="1" customWidth="1"/>
    <col min="10" max="10" width="12.5703125" customWidth="1"/>
    <col min="11" max="11" width="19.85546875" bestFit="1" customWidth="1"/>
    <col min="12" max="12" width="10" customWidth="1"/>
    <col min="13" max="13" width="19.85546875" bestFit="1" customWidth="1"/>
    <col min="14" max="14" width="9.28515625" bestFit="1" customWidth="1"/>
    <col min="15" max="15" width="19.85546875" bestFit="1" customWidth="1"/>
    <col min="16" max="16" width="11.28515625" customWidth="1"/>
    <col min="17" max="17" width="17.85546875" customWidth="1"/>
  </cols>
  <sheetData>
    <row r="1" spans="1:17">
      <c r="A1" s="92"/>
      <c r="B1" s="93"/>
      <c r="C1" s="93"/>
      <c r="D1" s="93"/>
      <c r="E1" s="93"/>
      <c r="F1" s="93"/>
      <c r="G1" s="93"/>
    </row>
    <row r="2" spans="1:17">
      <c r="A2" s="343" t="str">
        <f>[1]HABILITANTES!B2</f>
        <v>REPUBLICA DE COLOMBIA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</row>
    <row r="3" spans="1:17">
      <c r="A3" s="343" t="str">
        <f>[1]HABILITANTES!B3</f>
        <v>INSTITUTO COLOMBIANO PARA LA EVALUACIÓN DE LA EDUCACIÓN - ICFES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</row>
    <row r="4" spans="1:17">
      <c r="A4" s="344" t="s">
        <v>162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</row>
    <row r="5" spans="1:17">
      <c r="A5" s="345" t="s">
        <v>132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</row>
    <row r="6" spans="1:17" ht="15.75" thickBot="1">
      <c r="A6" s="94"/>
      <c r="B6" s="94"/>
      <c r="C6" s="94"/>
      <c r="D6" s="94"/>
      <c r="E6" s="94"/>
      <c r="F6" s="94"/>
      <c r="G6" s="94"/>
    </row>
    <row r="7" spans="1:17" ht="16.5" thickBot="1">
      <c r="A7" s="346" t="s">
        <v>163</v>
      </c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8"/>
    </row>
    <row r="8" spans="1:17" ht="16.5" customHeight="1" thickBot="1">
      <c r="A8" s="349" t="s">
        <v>0</v>
      </c>
      <c r="B8" s="350"/>
      <c r="C8" s="350" t="s">
        <v>1</v>
      </c>
      <c r="D8" s="353" t="s">
        <v>2</v>
      </c>
      <c r="E8" s="356" t="s">
        <v>3</v>
      </c>
      <c r="F8" s="359" t="s">
        <v>164</v>
      </c>
      <c r="G8" s="360"/>
      <c r="H8" s="361" t="s">
        <v>165</v>
      </c>
      <c r="I8" s="362"/>
      <c r="J8" s="363" t="s">
        <v>166</v>
      </c>
      <c r="K8" s="364"/>
      <c r="L8" s="365" t="s">
        <v>167</v>
      </c>
      <c r="M8" s="366"/>
      <c r="N8" s="367" t="s">
        <v>168</v>
      </c>
      <c r="O8" s="368"/>
      <c r="P8" s="369" t="s">
        <v>169</v>
      </c>
      <c r="Q8" s="370"/>
    </row>
    <row r="9" spans="1:17" ht="11.25" customHeight="1" thickBot="1">
      <c r="A9" s="351"/>
      <c r="B9" s="352"/>
      <c r="C9" s="352"/>
      <c r="D9" s="354"/>
      <c r="E9" s="357"/>
      <c r="F9" s="371" t="s">
        <v>170</v>
      </c>
      <c r="G9" s="371" t="s">
        <v>4</v>
      </c>
      <c r="H9" s="373" t="s">
        <v>170</v>
      </c>
      <c r="I9" s="373" t="s">
        <v>4</v>
      </c>
      <c r="J9" s="375" t="s">
        <v>170</v>
      </c>
      <c r="K9" s="375" t="s">
        <v>4</v>
      </c>
      <c r="L9" s="377" t="s">
        <v>170</v>
      </c>
      <c r="M9" s="377" t="s">
        <v>4</v>
      </c>
      <c r="N9" s="379" t="s">
        <v>170</v>
      </c>
      <c r="O9" s="379" t="s">
        <v>4</v>
      </c>
      <c r="P9" s="381" t="s">
        <v>170</v>
      </c>
      <c r="Q9" s="381" t="s">
        <v>4</v>
      </c>
    </row>
    <row r="10" spans="1:17" ht="15.75" thickBot="1">
      <c r="A10" s="95"/>
      <c r="B10" s="96"/>
      <c r="C10" s="143" t="s">
        <v>5</v>
      </c>
      <c r="D10" s="354"/>
      <c r="E10" s="357"/>
      <c r="F10" s="372"/>
      <c r="G10" s="372"/>
      <c r="H10" s="374"/>
      <c r="I10" s="374"/>
      <c r="J10" s="376"/>
      <c r="K10" s="376"/>
      <c r="L10" s="378"/>
      <c r="M10" s="378"/>
      <c r="N10" s="380"/>
      <c r="O10" s="380"/>
      <c r="P10" s="382"/>
      <c r="Q10" s="382"/>
    </row>
    <row r="11" spans="1:17" ht="15.75" thickBot="1">
      <c r="A11" s="97"/>
      <c r="B11" s="98"/>
      <c r="C11" s="144" t="s">
        <v>6</v>
      </c>
      <c r="D11" s="355"/>
      <c r="E11" s="358"/>
      <c r="F11" s="372"/>
      <c r="G11" s="372"/>
      <c r="H11" s="374"/>
      <c r="I11" s="374"/>
      <c r="J11" s="376"/>
      <c r="K11" s="376"/>
      <c r="L11" s="378"/>
      <c r="M11" s="378"/>
      <c r="N11" s="380"/>
      <c r="O11" s="380"/>
      <c r="P11" s="382"/>
      <c r="Q11" s="382"/>
    </row>
    <row r="12" spans="1:17" ht="23.25">
      <c r="A12" s="99"/>
      <c r="B12" s="100">
        <v>1</v>
      </c>
      <c r="C12" s="101" t="s">
        <v>56</v>
      </c>
      <c r="D12" s="102" t="s">
        <v>7</v>
      </c>
      <c r="E12" s="103">
        <v>20500</v>
      </c>
      <c r="F12" s="104">
        <v>902</v>
      </c>
      <c r="G12" s="105">
        <f>+F12*E12</f>
        <v>18491000</v>
      </c>
      <c r="H12" s="106">
        <v>1776</v>
      </c>
      <c r="I12" s="107">
        <f>+H12*E12</f>
        <v>36408000</v>
      </c>
      <c r="J12" s="108">
        <v>1300</v>
      </c>
      <c r="K12" s="109">
        <f>+J12*E12</f>
        <v>26650000</v>
      </c>
      <c r="L12" s="110">
        <v>1196</v>
      </c>
      <c r="M12" s="109">
        <f>+L12*E12</f>
        <v>24518000</v>
      </c>
      <c r="N12" s="104">
        <v>1705.7712000000001</v>
      </c>
      <c r="O12" s="105">
        <f>+N12*E12</f>
        <v>34968309.600000001</v>
      </c>
      <c r="P12" s="111">
        <v>2300</v>
      </c>
      <c r="Q12" s="107">
        <f>+P12*E12</f>
        <v>47150000</v>
      </c>
    </row>
    <row r="13" spans="1:17" ht="23.25">
      <c r="A13" s="112"/>
      <c r="B13" s="113">
        <f>B12+1</f>
        <v>2</v>
      </c>
      <c r="C13" s="114" t="s">
        <v>57</v>
      </c>
      <c r="D13" s="115" t="s">
        <v>7</v>
      </c>
      <c r="E13" s="103">
        <v>5300</v>
      </c>
      <c r="F13" s="116">
        <v>2872</v>
      </c>
      <c r="G13" s="117">
        <f t="shared" ref="G13:G22" si="0">+F13*E13</f>
        <v>15221600</v>
      </c>
      <c r="H13" s="116">
        <v>7586</v>
      </c>
      <c r="I13" s="118">
        <f t="shared" ref="I13:I22" si="1">+H13*E13</f>
        <v>40205800</v>
      </c>
      <c r="J13" s="119">
        <v>5300</v>
      </c>
      <c r="K13" s="120">
        <f t="shared" ref="K13:K22" si="2">+J13*E13</f>
        <v>28090000</v>
      </c>
      <c r="L13" s="121">
        <v>4415</v>
      </c>
      <c r="M13" s="120">
        <f t="shared" ref="M13:M22" si="3">+L13*E13</f>
        <v>23399500</v>
      </c>
      <c r="N13" s="116">
        <v>2133.6000000000004</v>
      </c>
      <c r="O13" s="117">
        <f t="shared" ref="O13:O22" si="4">+N13*E13</f>
        <v>11308080.000000002</v>
      </c>
      <c r="P13" s="122">
        <v>2875</v>
      </c>
      <c r="Q13" s="118">
        <f t="shared" ref="Q13:Q22" si="5">+P13*E13</f>
        <v>15237500</v>
      </c>
    </row>
    <row r="14" spans="1:17" ht="23.25">
      <c r="A14" s="112"/>
      <c r="B14" s="113">
        <f>B13+1</f>
        <v>3</v>
      </c>
      <c r="C14" s="123" t="s">
        <v>125</v>
      </c>
      <c r="D14" s="115" t="s">
        <v>7</v>
      </c>
      <c r="E14" s="103">
        <f>102099+21000</f>
        <v>123099</v>
      </c>
      <c r="F14" s="116">
        <v>1721</v>
      </c>
      <c r="G14" s="117">
        <f t="shared" si="0"/>
        <v>211853379</v>
      </c>
      <c r="H14" s="116">
        <v>1928</v>
      </c>
      <c r="I14" s="118">
        <f t="shared" si="1"/>
        <v>237334872</v>
      </c>
      <c r="J14" s="119">
        <v>1400</v>
      </c>
      <c r="K14" s="120">
        <f t="shared" si="2"/>
        <v>172338600</v>
      </c>
      <c r="L14" s="121">
        <v>1020</v>
      </c>
      <c r="M14" s="120">
        <f t="shared" si="3"/>
        <v>125560980</v>
      </c>
      <c r="N14" s="116">
        <v>1494.14832</v>
      </c>
      <c r="O14" s="117">
        <f t="shared" si="4"/>
        <v>183928164.04368001</v>
      </c>
      <c r="P14" s="122">
        <v>4600</v>
      </c>
      <c r="Q14" s="118">
        <f t="shared" si="5"/>
        <v>566255400</v>
      </c>
    </row>
    <row r="15" spans="1:17" ht="23.25">
      <c r="A15" s="112"/>
      <c r="B15" s="113">
        <f t="shared" ref="B15:B22" si="6">B14+1</f>
        <v>4</v>
      </c>
      <c r="C15" s="101" t="s">
        <v>126</v>
      </c>
      <c r="D15" s="115" t="s">
        <v>7</v>
      </c>
      <c r="E15" s="103">
        <f>+E14</f>
        <v>123099</v>
      </c>
      <c r="F15" s="116">
        <v>393</v>
      </c>
      <c r="G15" s="117">
        <f t="shared" si="0"/>
        <v>48377907</v>
      </c>
      <c r="H15" s="116">
        <v>283</v>
      </c>
      <c r="I15" s="118">
        <f t="shared" si="1"/>
        <v>34837017</v>
      </c>
      <c r="J15" s="119">
        <v>380</v>
      </c>
      <c r="K15" s="120">
        <f t="shared" si="2"/>
        <v>46777620</v>
      </c>
      <c r="L15" s="121">
        <v>268</v>
      </c>
      <c r="M15" s="120">
        <f t="shared" si="3"/>
        <v>32990532</v>
      </c>
      <c r="N15" s="116">
        <v>409.16512</v>
      </c>
      <c r="O15" s="117">
        <f t="shared" si="4"/>
        <v>50367817.106880002</v>
      </c>
      <c r="P15" s="122">
        <v>1150</v>
      </c>
      <c r="Q15" s="118">
        <f t="shared" si="5"/>
        <v>141563850</v>
      </c>
    </row>
    <row r="16" spans="1:17" ht="23.25">
      <c r="A16" s="112"/>
      <c r="B16" s="113">
        <f t="shared" si="6"/>
        <v>5</v>
      </c>
      <c r="C16" s="114" t="s">
        <v>69</v>
      </c>
      <c r="D16" s="115" t="s">
        <v>7</v>
      </c>
      <c r="E16" s="103">
        <f>+E12+E13+E14</f>
        <v>148899</v>
      </c>
      <c r="F16" s="116">
        <v>377</v>
      </c>
      <c r="G16" s="117">
        <f t="shared" si="0"/>
        <v>56134923</v>
      </c>
      <c r="H16" s="116">
        <v>468</v>
      </c>
      <c r="I16" s="118">
        <f t="shared" si="1"/>
        <v>69684732</v>
      </c>
      <c r="J16" s="119">
        <v>220</v>
      </c>
      <c r="K16" s="120">
        <f t="shared" si="2"/>
        <v>32757780</v>
      </c>
      <c r="L16" s="121">
        <v>240</v>
      </c>
      <c r="M16" s="120">
        <f t="shared" si="3"/>
        <v>35735760</v>
      </c>
      <c r="N16" s="116">
        <v>89.936000000000021</v>
      </c>
      <c r="O16" s="117">
        <f t="shared" si="4"/>
        <v>13391380.464000003</v>
      </c>
      <c r="P16" s="122">
        <v>575</v>
      </c>
      <c r="Q16" s="118">
        <f t="shared" si="5"/>
        <v>85616925</v>
      </c>
    </row>
    <row r="17" spans="1:17">
      <c r="A17" s="112"/>
      <c r="B17" s="113">
        <f t="shared" si="6"/>
        <v>6</v>
      </c>
      <c r="C17" s="114" t="s">
        <v>8</v>
      </c>
      <c r="D17" s="115" t="s">
        <v>7</v>
      </c>
      <c r="E17" s="103">
        <f>+E14+10744</f>
        <v>133843</v>
      </c>
      <c r="F17" s="116">
        <v>326</v>
      </c>
      <c r="G17" s="117">
        <f t="shared" si="0"/>
        <v>43632818</v>
      </c>
      <c r="H17" s="116">
        <v>72</v>
      </c>
      <c r="I17" s="118">
        <f t="shared" si="1"/>
        <v>9636696</v>
      </c>
      <c r="J17" s="119">
        <v>100</v>
      </c>
      <c r="K17" s="120">
        <f t="shared" si="2"/>
        <v>13384300</v>
      </c>
      <c r="L17" s="121">
        <v>96</v>
      </c>
      <c r="M17" s="120">
        <f t="shared" si="3"/>
        <v>12848928</v>
      </c>
      <c r="N17" s="116">
        <v>29.962240000000005</v>
      </c>
      <c r="O17" s="117">
        <f t="shared" si="4"/>
        <v>4010236.0883200006</v>
      </c>
      <c r="P17" s="122">
        <v>575</v>
      </c>
      <c r="Q17" s="118">
        <f t="shared" si="5"/>
        <v>76959725</v>
      </c>
    </row>
    <row r="18" spans="1:17">
      <c r="A18" s="112"/>
      <c r="B18" s="113">
        <f t="shared" si="6"/>
        <v>7</v>
      </c>
      <c r="C18" s="114" t="s">
        <v>129</v>
      </c>
      <c r="D18" s="115" t="s">
        <v>7</v>
      </c>
      <c r="E18" s="103">
        <f>+E14</f>
        <v>123099</v>
      </c>
      <c r="F18" s="116">
        <v>326</v>
      </c>
      <c r="G18" s="117">
        <f t="shared" si="0"/>
        <v>40130274</v>
      </c>
      <c r="H18" s="116">
        <v>281</v>
      </c>
      <c r="I18" s="118">
        <f t="shared" si="1"/>
        <v>34590819</v>
      </c>
      <c r="J18" s="119">
        <v>40</v>
      </c>
      <c r="K18" s="120">
        <f t="shared" si="2"/>
        <v>4923960</v>
      </c>
      <c r="L18" s="121">
        <v>68</v>
      </c>
      <c r="M18" s="120">
        <f t="shared" si="3"/>
        <v>8370732</v>
      </c>
      <c r="N18" s="116">
        <v>32.958464000000014</v>
      </c>
      <c r="O18" s="117">
        <f t="shared" si="4"/>
        <v>4057153.9599360018</v>
      </c>
      <c r="P18" s="122">
        <v>575</v>
      </c>
      <c r="Q18" s="118">
        <f t="shared" si="5"/>
        <v>70781925</v>
      </c>
    </row>
    <row r="19" spans="1:17">
      <c r="A19" s="112"/>
      <c r="B19" s="113">
        <f t="shared" si="6"/>
        <v>8</v>
      </c>
      <c r="C19" s="114" t="s">
        <v>9</v>
      </c>
      <c r="D19" s="115" t="s">
        <v>7</v>
      </c>
      <c r="E19" s="103">
        <v>1282</v>
      </c>
      <c r="F19" s="116">
        <v>1046</v>
      </c>
      <c r="G19" s="117">
        <f t="shared" si="0"/>
        <v>1340972</v>
      </c>
      <c r="H19" s="116">
        <v>9113</v>
      </c>
      <c r="I19" s="118">
        <f t="shared" si="1"/>
        <v>11682866</v>
      </c>
      <c r="J19" s="119">
        <v>2300</v>
      </c>
      <c r="K19" s="120">
        <f t="shared" si="2"/>
        <v>2948600</v>
      </c>
      <c r="L19" s="121">
        <v>2800</v>
      </c>
      <c r="M19" s="120">
        <f t="shared" si="3"/>
        <v>3589600</v>
      </c>
      <c r="N19" s="116">
        <v>917.60480000000007</v>
      </c>
      <c r="O19" s="117">
        <f t="shared" si="4"/>
        <v>1176369.3536</v>
      </c>
      <c r="P19" s="122">
        <v>1150</v>
      </c>
      <c r="Q19" s="118">
        <f t="shared" si="5"/>
        <v>1474300</v>
      </c>
    </row>
    <row r="20" spans="1:17">
      <c r="A20" s="112"/>
      <c r="B20" s="113">
        <f t="shared" si="6"/>
        <v>9</v>
      </c>
      <c r="C20" s="114" t="s">
        <v>10</v>
      </c>
      <c r="D20" s="115" t="s">
        <v>7</v>
      </c>
      <c r="E20" s="103">
        <v>5834</v>
      </c>
      <c r="F20" s="116">
        <v>479</v>
      </c>
      <c r="G20" s="117">
        <f t="shared" si="0"/>
        <v>2794486</v>
      </c>
      <c r="H20" s="116">
        <v>719</v>
      </c>
      <c r="I20" s="118">
        <f t="shared" si="1"/>
        <v>4194646</v>
      </c>
      <c r="J20" s="119">
        <v>350</v>
      </c>
      <c r="K20" s="120">
        <f t="shared" si="2"/>
        <v>2041900</v>
      </c>
      <c r="L20" s="121">
        <v>400</v>
      </c>
      <c r="M20" s="120">
        <f t="shared" si="3"/>
        <v>2333600</v>
      </c>
      <c r="N20" s="116">
        <v>74.16640000000001</v>
      </c>
      <c r="O20" s="117">
        <f t="shared" si="4"/>
        <v>432686.77760000003</v>
      </c>
      <c r="P20" s="122">
        <v>115</v>
      </c>
      <c r="Q20" s="118">
        <f t="shared" si="5"/>
        <v>670910</v>
      </c>
    </row>
    <row r="21" spans="1:17">
      <c r="A21" s="112"/>
      <c r="B21" s="113">
        <f t="shared" si="6"/>
        <v>10</v>
      </c>
      <c r="C21" s="123" t="s">
        <v>24</v>
      </c>
      <c r="D21" s="115" t="s">
        <v>7</v>
      </c>
      <c r="E21" s="103">
        <f>+E14</f>
        <v>123099</v>
      </c>
      <c r="F21" s="116">
        <v>326</v>
      </c>
      <c r="G21" s="117">
        <f t="shared" si="0"/>
        <v>40130274</v>
      </c>
      <c r="H21" s="116">
        <v>321</v>
      </c>
      <c r="I21" s="118">
        <f>+H21*E21</f>
        <v>39514779</v>
      </c>
      <c r="J21" s="119">
        <v>380</v>
      </c>
      <c r="K21" s="120">
        <f>+J21*E21</f>
        <v>46777620</v>
      </c>
      <c r="L21" s="121">
        <v>395</v>
      </c>
      <c r="M21" s="120">
        <f>+L21*E21</f>
        <v>48624105</v>
      </c>
      <c r="N21" s="116">
        <v>33.712000000000003</v>
      </c>
      <c r="O21" s="117">
        <f>+N21*E21</f>
        <v>4149913.4880000004</v>
      </c>
      <c r="P21" s="122">
        <v>115</v>
      </c>
      <c r="Q21" s="118">
        <f>+P21*E21</f>
        <v>14156385</v>
      </c>
    </row>
    <row r="22" spans="1:17" ht="15.75" thickBot="1">
      <c r="A22" s="124"/>
      <c r="B22" s="113">
        <f t="shared" si="6"/>
        <v>11</v>
      </c>
      <c r="C22" s="125" t="s">
        <v>55</v>
      </c>
      <c r="D22" s="126" t="s">
        <v>7</v>
      </c>
      <c r="E22" s="127">
        <f>+E12+E13+E14</f>
        <v>148899</v>
      </c>
      <c r="F22" s="128">
        <v>421</v>
      </c>
      <c r="G22" s="129">
        <f t="shared" si="0"/>
        <v>62686479</v>
      </c>
      <c r="H22" s="128">
        <v>109</v>
      </c>
      <c r="I22" s="130">
        <f t="shared" si="1"/>
        <v>16229991</v>
      </c>
      <c r="J22" s="131">
        <v>1250</v>
      </c>
      <c r="K22" s="132">
        <f t="shared" si="2"/>
        <v>186123750</v>
      </c>
      <c r="L22" s="133">
        <v>1350</v>
      </c>
      <c r="M22" s="132">
        <f t="shared" si="3"/>
        <v>201013650</v>
      </c>
      <c r="N22" s="128">
        <v>1080.8000000000002</v>
      </c>
      <c r="O22" s="129">
        <f t="shared" si="4"/>
        <v>160930039.20000002</v>
      </c>
      <c r="P22" s="134">
        <v>230</v>
      </c>
      <c r="Q22" s="130">
        <f t="shared" si="5"/>
        <v>34246770</v>
      </c>
    </row>
    <row r="23" spans="1:17" s="142" customFormat="1" ht="16.5" thickBot="1">
      <c r="A23" s="135" t="s">
        <v>171</v>
      </c>
      <c r="B23" s="136"/>
      <c r="C23" s="136"/>
      <c r="D23" s="136"/>
      <c r="E23" s="136"/>
      <c r="F23" s="137"/>
      <c r="G23" s="138">
        <f>SUM(G12:G22)</f>
        <v>540794112</v>
      </c>
      <c r="H23" s="137"/>
      <c r="I23" s="139">
        <f>SUM(I12:I22)</f>
        <v>534320218</v>
      </c>
      <c r="J23" s="136"/>
      <c r="K23" s="140">
        <f>SUM(K12:K22)</f>
        <v>562814130</v>
      </c>
      <c r="L23" s="136"/>
      <c r="M23" s="140">
        <f>SUM(M12:M22)</f>
        <v>518985387</v>
      </c>
      <c r="N23" s="136"/>
      <c r="O23" s="141">
        <f>SUM(O12:O22)</f>
        <v>468720150.08201599</v>
      </c>
      <c r="P23" s="136"/>
      <c r="Q23" s="140">
        <f>SUM(Q12:Q22)</f>
        <v>1054113690</v>
      </c>
    </row>
    <row r="25" spans="1:17" ht="15.75" thickBot="1"/>
    <row r="26" spans="1:17" ht="16.5" thickBot="1">
      <c r="A26" s="346" t="s">
        <v>172</v>
      </c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8"/>
    </row>
    <row r="27" spans="1:17" ht="15.75" thickBot="1">
      <c r="A27" s="349" t="s">
        <v>0</v>
      </c>
      <c r="B27" s="350"/>
      <c r="C27" s="350" t="s">
        <v>1</v>
      </c>
      <c r="D27" s="353" t="s">
        <v>2</v>
      </c>
      <c r="E27" s="353" t="s">
        <v>3</v>
      </c>
      <c r="F27" s="383" t="s">
        <v>164</v>
      </c>
      <c r="G27" s="360"/>
      <c r="H27" s="361" t="s">
        <v>165</v>
      </c>
      <c r="I27" s="362"/>
      <c r="J27" s="363" t="s">
        <v>166</v>
      </c>
      <c r="K27" s="364"/>
      <c r="L27" s="365" t="s">
        <v>167</v>
      </c>
      <c r="M27" s="366"/>
      <c r="N27" s="367" t="s">
        <v>168</v>
      </c>
      <c r="O27" s="368"/>
      <c r="P27" s="369" t="s">
        <v>169</v>
      </c>
      <c r="Q27" s="370"/>
    </row>
    <row r="28" spans="1:17" ht="15.75" customHeight="1" thickBot="1">
      <c r="A28" s="351"/>
      <c r="B28" s="352"/>
      <c r="C28" s="352"/>
      <c r="D28" s="354"/>
      <c r="E28" s="354"/>
      <c r="F28" s="384" t="s">
        <v>170</v>
      </c>
      <c r="G28" s="371" t="s">
        <v>4</v>
      </c>
      <c r="H28" s="373" t="s">
        <v>170</v>
      </c>
      <c r="I28" s="373" t="s">
        <v>4</v>
      </c>
      <c r="J28" s="375" t="s">
        <v>170</v>
      </c>
      <c r="K28" s="375" t="s">
        <v>4</v>
      </c>
      <c r="L28" s="377" t="s">
        <v>170</v>
      </c>
      <c r="M28" s="377" t="s">
        <v>4</v>
      </c>
      <c r="N28" s="379" t="s">
        <v>170</v>
      </c>
      <c r="O28" s="379" t="s">
        <v>4</v>
      </c>
      <c r="P28" s="381" t="s">
        <v>170</v>
      </c>
      <c r="Q28" s="381" t="s">
        <v>4</v>
      </c>
    </row>
    <row r="29" spans="1:17" ht="15.75" thickBot="1">
      <c r="A29" s="95"/>
      <c r="B29" s="96"/>
      <c r="C29" s="143" t="s">
        <v>5</v>
      </c>
      <c r="D29" s="354"/>
      <c r="E29" s="354"/>
      <c r="F29" s="385"/>
      <c r="G29" s="372"/>
      <c r="H29" s="374"/>
      <c r="I29" s="374"/>
      <c r="J29" s="376"/>
      <c r="K29" s="376"/>
      <c r="L29" s="378"/>
      <c r="M29" s="378"/>
      <c r="N29" s="380"/>
      <c r="O29" s="380"/>
      <c r="P29" s="382"/>
      <c r="Q29" s="382"/>
    </row>
    <row r="30" spans="1:17" ht="15.75" thickBot="1">
      <c r="A30" s="97"/>
      <c r="B30" s="98"/>
      <c r="C30" s="144" t="s">
        <v>6</v>
      </c>
      <c r="D30" s="355"/>
      <c r="E30" s="355"/>
      <c r="F30" s="385"/>
      <c r="G30" s="372"/>
      <c r="H30" s="374"/>
      <c r="I30" s="374"/>
      <c r="J30" s="376"/>
      <c r="K30" s="376"/>
      <c r="L30" s="378"/>
      <c r="M30" s="378"/>
      <c r="N30" s="380"/>
      <c r="O30" s="380"/>
      <c r="P30" s="382"/>
      <c r="Q30" s="382"/>
    </row>
    <row r="31" spans="1:17" ht="22.5">
      <c r="A31" s="112"/>
      <c r="B31" s="113">
        <v>1</v>
      </c>
      <c r="C31" s="145" t="s">
        <v>61</v>
      </c>
      <c r="D31" s="102" t="s">
        <v>7</v>
      </c>
      <c r="E31" s="103">
        <v>55554</v>
      </c>
      <c r="F31" s="110">
        <v>710</v>
      </c>
      <c r="G31" s="146">
        <f>+F31*E31</f>
        <v>39443340</v>
      </c>
      <c r="H31" s="147">
        <v>1034</v>
      </c>
      <c r="I31" s="148">
        <f>+H31*E31</f>
        <v>57442836</v>
      </c>
      <c r="J31" s="110">
        <v>870</v>
      </c>
      <c r="K31" s="148">
        <f>+J31*E31</f>
        <v>48331980</v>
      </c>
      <c r="L31" s="110">
        <v>886</v>
      </c>
      <c r="M31" s="148">
        <f>+L31*E31</f>
        <v>49220844</v>
      </c>
      <c r="N31" s="106">
        <v>1068.48</v>
      </c>
      <c r="O31" s="149">
        <f>+N31*E31</f>
        <v>59358337.920000002</v>
      </c>
      <c r="P31" s="110">
        <v>2300</v>
      </c>
      <c r="Q31" s="146">
        <f>+P31*E31</f>
        <v>127774200</v>
      </c>
    </row>
    <row r="32" spans="1:17" ht="22.5">
      <c r="A32" s="112"/>
      <c r="B32" s="113">
        <f>B31+1</f>
        <v>2</v>
      </c>
      <c r="C32" s="150" t="s">
        <v>62</v>
      </c>
      <c r="D32" s="115" t="s">
        <v>7</v>
      </c>
      <c r="E32" s="103">
        <f>135777+7279</f>
        <v>143056</v>
      </c>
      <c r="F32" s="121">
        <v>764</v>
      </c>
      <c r="G32" s="151">
        <f t="shared" ref="G32:G42" si="7">+F32*E32</f>
        <v>109294784</v>
      </c>
      <c r="H32" s="152">
        <v>800</v>
      </c>
      <c r="I32" s="153">
        <f t="shared" ref="I32:I42" si="8">+H32*E32</f>
        <v>114444800</v>
      </c>
      <c r="J32" s="121">
        <v>720</v>
      </c>
      <c r="K32" s="153">
        <f t="shared" ref="K32:K42" si="9">+J32*E32</f>
        <v>103000320</v>
      </c>
      <c r="L32" s="121">
        <v>898</v>
      </c>
      <c r="M32" s="153">
        <f t="shared" ref="M32:M42" si="10">+L32*E32</f>
        <v>128464288</v>
      </c>
      <c r="N32" s="116">
        <v>1129.6320000000001</v>
      </c>
      <c r="O32" s="154">
        <f t="shared" ref="O32:O42" si="11">+N32*E32</f>
        <v>161600635.39200002</v>
      </c>
      <c r="P32" s="121">
        <v>2875</v>
      </c>
      <c r="Q32" s="151">
        <f t="shared" ref="Q32:Q42" si="12">+P32*E32</f>
        <v>411286000</v>
      </c>
    </row>
    <row r="33" spans="1:17" ht="22.5">
      <c r="A33" s="112"/>
      <c r="B33" s="113">
        <f>B32+1</f>
        <v>3</v>
      </c>
      <c r="C33" s="150" t="s">
        <v>127</v>
      </c>
      <c r="D33" s="115" t="s">
        <v>7</v>
      </c>
      <c r="E33" s="103">
        <v>368500</v>
      </c>
      <c r="F33" s="121">
        <v>1544</v>
      </c>
      <c r="G33" s="151">
        <f t="shared" si="7"/>
        <v>568964000</v>
      </c>
      <c r="H33" s="152">
        <v>1878</v>
      </c>
      <c r="I33" s="153">
        <f t="shared" si="8"/>
        <v>692043000</v>
      </c>
      <c r="J33" s="121">
        <v>1250</v>
      </c>
      <c r="K33" s="153">
        <f t="shared" si="9"/>
        <v>460625000</v>
      </c>
      <c r="L33" s="121">
        <v>1120</v>
      </c>
      <c r="M33" s="153">
        <f t="shared" si="10"/>
        <v>412720000</v>
      </c>
      <c r="N33" s="116">
        <v>1092.4480000000001</v>
      </c>
      <c r="O33" s="154">
        <f t="shared" si="11"/>
        <v>402567088.00000006</v>
      </c>
      <c r="P33" s="121">
        <v>4370</v>
      </c>
      <c r="Q33" s="151">
        <f t="shared" si="12"/>
        <v>1610345000</v>
      </c>
    </row>
    <row r="34" spans="1:17" ht="22.5">
      <c r="A34" s="112"/>
      <c r="B34" s="113">
        <f>B33+1</f>
        <v>4</v>
      </c>
      <c r="C34" s="150" t="s">
        <v>58</v>
      </c>
      <c r="D34" s="115" t="s">
        <v>7</v>
      </c>
      <c r="E34" s="103">
        <v>77731</v>
      </c>
      <c r="F34" s="121">
        <v>2404</v>
      </c>
      <c r="G34" s="151">
        <f t="shared" si="7"/>
        <v>186865324</v>
      </c>
      <c r="H34" s="152">
        <v>2070</v>
      </c>
      <c r="I34" s="153">
        <f t="shared" si="8"/>
        <v>160903170</v>
      </c>
      <c r="J34" s="121">
        <v>1500</v>
      </c>
      <c r="K34" s="153">
        <f t="shared" si="9"/>
        <v>116596500</v>
      </c>
      <c r="L34" s="121">
        <v>1939</v>
      </c>
      <c r="M34" s="153">
        <f t="shared" si="10"/>
        <v>150720409</v>
      </c>
      <c r="N34" s="116">
        <v>1985.7600000000002</v>
      </c>
      <c r="O34" s="154">
        <f t="shared" si="11"/>
        <v>154355110.56</v>
      </c>
      <c r="P34" s="121">
        <v>4600</v>
      </c>
      <c r="Q34" s="151">
        <f t="shared" si="12"/>
        <v>357562600</v>
      </c>
    </row>
    <row r="35" spans="1:17" ht="22.5">
      <c r="A35" s="112"/>
      <c r="B35" s="113">
        <f t="shared" ref="B35:B42" si="13">B34+1</f>
        <v>5</v>
      </c>
      <c r="C35" s="150" t="s">
        <v>128</v>
      </c>
      <c r="D35" s="115" t="s">
        <v>7</v>
      </c>
      <c r="E35" s="103">
        <f>+E33</f>
        <v>368500</v>
      </c>
      <c r="F35" s="121">
        <v>398</v>
      </c>
      <c r="G35" s="151">
        <f t="shared" si="7"/>
        <v>146663000</v>
      </c>
      <c r="H35" s="152">
        <v>236</v>
      </c>
      <c r="I35" s="153">
        <f t="shared" si="8"/>
        <v>86966000</v>
      </c>
      <c r="J35" s="121">
        <v>345</v>
      </c>
      <c r="K35" s="153">
        <f t="shared" si="9"/>
        <v>127132500</v>
      </c>
      <c r="L35" s="121">
        <v>280</v>
      </c>
      <c r="M35" s="153">
        <f t="shared" si="10"/>
        <v>103180000</v>
      </c>
      <c r="N35" s="116">
        <v>327.33209599999998</v>
      </c>
      <c r="O35" s="154">
        <f t="shared" si="11"/>
        <v>120621877.37599999</v>
      </c>
      <c r="P35" s="121">
        <v>1150</v>
      </c>
      <c r="Q35" s="151">
        <f t="shared" si="12"/>
        <v>423775000</v>
      </c>
    </row>
    <row r="36" spans="1:17" ht="22.5">
      <c r="A36" s="112"/>
      <c r="B36" s="113">
        <f t="shared" si="13"/>
        <v>6</v>
      </c>
      <c r="C36" s="150" t="s">
        <v>69</v>
      </c>
      <c r="D36" s="115" t="s">
        <v>7</v>
      </c>
      <c r="E36" s="103">
        <f>+E31+E32+E33+E34</f>
        <v>644841</v>
      </c>
      <c r="F36" s="121">
        <v>387</v>
      </c>
      <c r="G36" s="151">
        <f t="shared" si="7"/>
        <v>249553467</v>
      </c>
      <c r="H36" s="152">
        <v>400</v>
      </c>
      <c r="I36" s="153">
        <f t="shared" si="8"/>
        <v>257936400</v>
      </c>
      <c r="J36" s="121">
        <v>220</v>
      </c>
      <c r="K36" s="153">
        <f t="shared" si="9"/>
        <v>141865020</v>
      </c>
      <c r="L36" s="121">
        <v>240</v>
      </c>
      <c r="M36" s="153">
        <f t="shared" si="10"/>
        <v>154761840</v>
      </c>
      <c r="N36" s="116">
        <v>53.311999999999998</v>
      </c>
      <c r="O36" s="154">
        <f t="shared" si="11"/>
        <v>34377763.391999997</v>
      </c>
      <c r="P36" s="121">
        <v>575</v>
      </c>
      <c r="Q36" s="151">
        <f t="shared" si="12"/>
        <v>370783575</v>
      </c>
    </row>
    <row r="37" spans="1:17">
      <c r="A37" s="112"/>
      <c r="B37" s="113">
        <f t="shared" si="13"/>
        <v>7</v>
      </c>
      <c r="C37" s="150" t="s">
        <v>8</v>
      </c>
      <c r="D37" s="115" t="s">
        <v>7</v>
      </c>
      <c r="E37" s="103">
        <f>+E33+53396</f>
        <v>421896</v>
      </c>
      <c r="F37" s="121">
        <v>148</v>
      </c>
      <c r="G37" s="151">
        <f t="shared" si="7"/>
        <v>62440608</v>
      </c>
      <c r="H37" s="152">
        <v>63</v>
      </c>
      <c r="I37" s="153">
        <f t="shared" si="8"/>
        <v>26579448</v>
      </c>
      <c r="J37" s="121">
        <v>100</v>
      </c>
      <c r="K37" s="153">
        <f t="shared" si="9"/>
        <v>42189600</v>
      </c>
      <c r="L37" s="121">
        <v>96</v>
      </c>
      <c r="M37" s="153">
        <f t="shared" si="10"/>
        <v>40502016</v>
      </c>
      <c r="N37" s="116">
        <v>21.504000000000005</v>
      </c>
      <c r="O37" s="154">
        <f t="shared" si="11"/>
        <v>9072451.5840000026</v>
      </c>
      <c r="P37" s="121">
        <v>575</v>
      </c>
      <c r="Q37" s="151">
        <f t="shared" si="12"/>
        <v>242590200</v>
      </c>
    </row>
    <row r="38" spans="1:17">
      <c r="A38" s="112"/>
      <c r="B38" s="113">
        <f t="shared" si="13"/>
        <v>8</v>
      </c>
      <c r="C38" s="150" t="s">
        <v>129</v>
      </c>
      <c r="D38" s="115" t="s">
        <v>7</v>
      </c>
      <c r="E38" s="103">
        <f>+E35</f>
        <v>368500</v>
      </c>
      <c r="F38" s="121">
        <v>148</v>
      </c>
      <c r="G38" s="151">
        <f t="shared" si="7"/>
        <v>54538000</v>
      </c>
      <c r="H38" s="152">
        <v>65</v>
      </c>
      <c r="I38" s="153">
        <f t="shared" si="8"/>
        <v>23952500</v>
      </c>
      <c r="J38" s="121">
        <v>40</v>
      </c>
      <c r="K38" s="153">
        <f t="shared" si="9"/>
        <v>14740000</v>
      </c>
      <c r="L38" s="121">
        <v>68</v>
      </c>
      <c r="M38" s="153">
        <f t="shared" si="10"/>
        <v>25058000</v>
      </c>
      <c r="N38" s="116">
        <v>28.014694400000007</v>
      </c>
      <c r="O38" s="154">
        <f t="shared" si="11"/>
        <v>10323414.886400003</v>
      </c>
      <c r="P38" s="121">
        <v>575</v>
      </c>
      <c r="Q38" s="151">
        <f t="shared" si="12"/>
        <v>211887500</v>
      </c>
    </row>
    <row r="39" spans="1:17">
      <c r="A39" s="112"/>
      <c r="B39" s="113">
        <f t="shared" si="13"/>
        <v>9</v>
      </c>
      <c r="C39" s="150" t="s">
        <v>9</v>
      </c>
      <c r="D39" s="115" t="s">
        <v>7</v>
      </c>
      <c r="E39" s="103">
        <v>2629</v>
      </c>
      <c r="F39" s="121">
        <v>725</v>
      </c>
      <c r="G39" s="151">
        <f t="shared" si="7"/>
        <v>1906025</v>
      </c>
      <c r="H39" s="152">
        <v>6733</v>
      </c>
      <c r="I39" s="153">
        <f t="shared" si="8"/>
        <v>17701057</v>
      </c>
      <c r="J39" s="121">
        <v>1250</v>
      </c>
      <c r="K39" s="153">
        <f t="shared" si="9"/>
        <v>3286250</v>
      </c>
      <c r="L39" s="121">
        <v>1560</v>
      </c>
      <c r="M39" s="153">
        <f t="shared" si="10"/>
        <v>4101240</v>
      </c>
      <c r="N39" s="116">
        <v>582.62400000000002</v>
      </c>
      <c r="O39" s="154">
        <f t="shared" si="11"/>
        <v>1531718.496</v>
      </c>
      <c r="P39" s="121">
        <v>1150</v>
      </c>
      <c r="Q39" s="151">
        <f t="shared" si="12"/>
        <v>3023350</v>
      </c>
    </row>
    <row r="40" spans="1:17">
      <c r="A40" s="112"/>
      <c r="B40" s="113">
        <f t="shared" si="13"/>
        <v>10</v>
      </c>
      <c r="C40" s="150" t="s">
        <v>10</v>
      </c>
      <c r="D40" s="115" t="s">
        <v>7</v>
      </c>
      <c r="E40" s="103">
        <v>6000</v>
      </c>
      <c r="F40" s="121">
        <v>408</v>
      </c>
      <c r="G40" s="151">
        <f t="shared" si="7"/>
        <v>2448000</v>
      </c>
      <c r="H40" s="152">
        <v>717</v>
      </c>
      <c r="I40" s="153">
        <f t="shared" si="8"/>
        <v>4302000</v>
      </c>
      <c r="J40" s="121">
        <v>320</v>
      </c>
      <c r="K40" s="153">
        <f t="shared" si="9"/>
        <v>1920000</v>
      </c>
      <c r="L40" s="121">
        <v>400</v>
      </c>
      <c r="M40" s="153">
        <f t="shared" si="10"/>
        <v>2400000</v>
      </c>
      <c r="N40" s="116">
        <v>73.92</v>
      </c>
      <c r="O40" s="154">
        <f t="shared" si="11"/>
        <v>443520</v>
      </c>
      <c r="P40" s="121">
        <v>115</v>
      </c>
      <c r="Q40" s="151">
        <f t="shared" si="12"/>
        <v>690000</v>
      </c>
    </row>
    <row r="41" spans="1:17">
      <c r="A41" s="112"/>
      <c r="B41" s="113">
        <f t="shared" si="13"/>
        <v>11</v>
      </c>
      <c r="C41" s="150" t="s">
        <v>24</v>
      </c>
      <c r="D41" s="115" t="s">
        <v>7</v>
      </c>
      <c r="E41" s="103">
        <f>+E33</f>
        <v>368500</v>
      </c>
      <c r="F41" s="121">
        <v>131</v>
      </c>
      <c r="G41" s="151">
        <f t="shared" si="7"/>
        <v>48273500</v>
      </c>
      <c r="H41" s="152">
        <v>265</v>
      </c>
      <c r="I41" s="153">
        <f>+H41*E41</f>
        <v>97652500</v>
      </c>
      <c r="J41" s="121">
        <v>400</v>
      </c>
      <c r="K41" s="153">
        <f>+J41*E41</f>
        <v>147400000</v>
      </c>
      <c r="L41" s="121">
        <v>395</v>
      </c>
      <c r="M41" s="153">
        <f>+L41*E41</f>
        <v>145557500</v>
      </c>
      <c r="N41" s="116">
        <v>30.340800000000005</v>
      </c>
      <c r="O41" s="154">
        <f>+N41*E41</f>
        <v>11180584.800000003</v>
      </c>
      <c r="P41" s="121">
        <v>115</v>
      </c>
      <c r="Q41" s="151">
        <f>+P41*E41</f>
        <v>42377500</v>
      </c>
    </row>
    <row r="42" spans="1:17" ht="15.75" thickBot="1">
      <c r="A42" s="124"/>
      <c r="B42" s="113">
        <f t="shared" si="13"/>
        <v>12</v>
      </c>
      <c r="C42" s="155" t="s">
        <v>60</v>
      </c>
      <c r="D42" s="156" t="s">
        <v>7</v>
      </c>
      <c r="E42" s="127">
        <f>+E31+E32+E33+E34</f>
        <v>644841</v>
      </c>
      <c r="F42" s="133">
        <v>312</v>
      </c>
      <c r="G42" s="157">
        <f t="shared" si="7"/>
        <v>201190392</v>
      </c>
      <c r="H42" s="158">
        <v>108</v>
      </c>
      <c r="I42" s="159">
        <f t="shared" si="8"/>
        <v>69642828</v>
      </c>
      <c r="J42" s="133">
        <v>1250</v>
      </c>
      <c r="K42" s="159">
        <f t="shared" si="9"/>
        <v>806051250</v>
      </c>
      <c r="L42" s="133">
        <v>1350</v>
      </c>
      <c r="M42" s="159">
        <f t="shared" si="10"/>
        <v>870535350</v>
      </c>
      <c r="N42" s="128">
        <v>1080.8000000000002</v>
      </c>
      <c r="O42" s="160">
        <f t="shared" si="11"/>
        <v>696944152.80000007</v>
      </c>
      <c r="P42" s="133">
        <v>230</v>
      </c>
      <c r="Q42" s="157">
        <f t="shared" si="12"/>
        <v>148313430</v>
      </c>
    </row>
    <row r="43" spans="1:17" s="142" customFormat="1" ht="15.75" thickBot="1">
      <c r="A43" s="161" t="s">
        <v>173</v>
      </c>
      <c r="B43" s="162"/>
      <c r="C43" s="162"/>
      <c r="D43" s="162"/>
      <c r="E43" s="162"/>
      <c r="F43" s="163"/>
      <c r="G43" s="139">
        <f>SUM(G31:G42)</f>
        <v>1671580440</v>
      </c>
      <c r="H43" s="164"/>
      <c r="I43" s="140">
        <f>SUM(I31:I42)</f>
        <v>1609566539</v>
      </c>
      <c r="J43" s="164"/>
      <c r="K43" s="140">
        <f>SUM(K31:K42)</f>
        <v>2013138420</v>
      </c>
      <c r="L43" s="164"/>
      <c r="M43" s="140">
        <f>SUM(M31:M42)</f>
        <v>2087221487</v>
      </c>
      <c r="N43" s="164"/>
      <c r="O43" s="141">
        <f>SUM(O31:O42)</f>
        <v>1662376655.2063999</v>
      </c>
      <c r="P43" s="164"/>
      <c r="Q43" s="139">
        <f>SUM(Q31:Q42)</f>
        <v>3950408355</v>
      </c>
    </row>
    <row r="45" spans="1:17" ht="15.75" thickBot="1"/>
    <row r="46" spans="1:17" ht="16.5" thickBot="1">
      <c r="A46" s="346" t="s">
        <v>174</v>
      </c>
      <c r="B46" s="347"/>
      <c r="C46" s="347"/>
      <c r="D46" s="347"/>
      <c r="E46" s="347"/>
      <c r="F46" s="34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8"/>
    </row>
    <row r="47" spans="1:17" ht="15.75" thickBot="1">
      <c r="A47" s="349" t="s">
        <v>0</v>
      </c>
      <c r="B47" s="350"/>
      <c r="C47" s="350" t="s">
        <v>1</v>
      </c>
      <c r="D47" s="353" t="s">
        <v>2</v>
      </c>
      <c r="E47" s="353" t="s">
        <v>3</v>
      </c>
      <c r="F47" s="383" t="s">
        <v>164</v>
      </c>
      <c r="G47" s="360"/>
      <c r="H47" s="361" t="s">
        <v>165</v>
      </c>
      <c r="I47" s="362"/>
      <c r="J47" s="363" t="s">
        <v>166</v>
      </c>
      <c r="K47" s="364"/>
      <c r="L47" s="365" t="s">
        <v>167</v>
      </c>
      <c r="M47" s="366"/>
      <c r="N47" s="367" t="s">
        <v>168</v>
      </c>
      <c r="O47" s="368"/>
      <c r="P47" s="369" t="s">
        <v>169</v>
      </c>
      <c r="Q47" s="370"/>
    </row>
    <row r="48" spans="1:17" ht="15.75" customHeight="1" thickBot="1">
      <c r="A48" s="351"/>
      <c r="B48" s="352"/>
      <c r="C48" s="352"/>
      <c r="D48" s="354"/>
      <c r="E48" s="354"/>
      <c r="F48" s="384" t="s">
        <v>170</v>
      </c>
      <c r="G48" s="371" t="s">
        <v>4</v>
      </c>
      <c r="H48" s="373" t="s">
        <v>170</v>
      </c>
      <c r="I48" s="373" t="s">
        <v>4</v>
      </c>
      <c r="J48" s="375" t="s">
        <v>170</v>
      </c>
      <c r="K48" s="375" t="s">
        <v>4</v>
      </c>
      <c r="L48" s="377" t="s">
        <v>170</v>
      </c>
      <c r="M48" s="377" t="s">
        <v>4</v>
      </c>
      <c r="N48" s="379" t="s">
        <v>170</v>
      </c>
      <c r="O48" s="379" t="s">
        <v>4</v>
      </c>
      <c r="P48" s="381" t="s">
        <v>170</v>
      </c>
      <c r="Q48" s="381" t="s">
        <v>4</v>
      </c>
    </row>
    <row r="49" spans="1:17" ht="15.75" thickBot="1">
      <c r="A49" s="95"/>
      <c r="B49" s="96"/>
      <c r="C49" s="143" t="s">
        <v>5</v>
      </c>
      <c r="D49" s="354"/>
      <c r="E49" s="354"/>
      <c r="F49" s="385"/>
      <c r="G49" s="372"/>
      <c r="H49" s="374"/>
      <c r="I49" s="374"/>
      <c r="J49" s="376"/>
      <c r="K49" s="376"/>
      <c r="L49" s="378"/>
      <c r="M49" s="378"/>
      <c r="N49" s="380"/>
      <c r="O49" s="380"/>
      <c r="P49" s="382"/>
      <c r="Q49" s="382"/>
    </row>
    <row r="50" spans="1:17" ht="15.75" thickBot="1">
      <c r="A50" s="97"/>
      <c r="B50" s="98"/>
      <c r="C50" s="144" t="s">
        <v>6</v>
      </c>
      <c r="D50" s="355"/>
      <c r="E50" s="355"/>
      <c r="F50" s="385"/>
      <c r="G50" s="372"/>
      <c r="H50" s="374"/>
      <c r="I50" s="374"/>
      <c r="J50" s="376"/>
      <c r="K50" s="376"/>
      <c r="L50" s="378"/>
      <c r="M50" s="378"/>
      <c r="N50" s="380"/>
      <c r="O50" s="380"/>
      <c r="P50" s="382"/>
      <c r="Q50" s="382"/>
    </row>
    <row r="51" spans="1:17" ht="22.5">
      <c r="A51" s="112"/>
      <c r="B51" s="165">
        <v>1</v>
      </c>
      <c r="C51" s="166" t="s">
        <v>131</v>
      </c>
      <c r="D51" s="167" t="s">
        <v>7</v>
      </c>
      <c r="E51" s="168">
        <f>745179+745179</f>
        <v>1490358</v>
      </c>
      <c r="F51" s="169">
        <v>525</v>
      </c>
      <c r="G51" s="170">
        <f>+F51*E51</f>
        <v>782437950</v>
      </c>
      <c r="H51" s="171">
        <v>570</v>
      </c>
      <c r="I51" s="148">
        <f>+H51*E51</f>
        <v>849504060</v>
      </c>
      <c r="J51" s="171">
        <v>850</v>
      </c>
      <c r="K51" s="149">
        <f>J51*E51</f>
        <v>1266804300</v>
      </c>
      <c r="L51" s="172">
        <v>898</v>
      </c>
      <c r="M51" s="148">
        <f>+L51*E51</f>
        <v>1338341484</v>
      </c>
      <c r="N51" s="172">
        <v>312.26496000000003</v>
      </c>
      <c r="O51" s="148">
        <f>+N51*E51</f>
        <v>465386581.25568002</v>
      </c>
      <c r="P51" s="172">
        <v>2875</v>
      </c>
      <c r="Q51" s="146">
        <f>+P51*E51</f>
        <v>4284779250</v>
      </c>
    </row>
    <row r="52" spans="1:17" ht="22.5">
      <c r="A52" s="112"/>
      <c r="B52" s="165">
        <f>+B51+1</f>
        <v>2</v>
      </c>
      <c r="C52" s="166" t="s">
        <v>130</v>
      </c>
      <c r="D52" s="167" t="s">
        <v>7</v>
      </c>
      <c r="E52" s="168">
        <v>1490358</v>
      </c>
      <c r="F52" s="169">
        <v>359</v>
      </c>
      <c r="G52" s="170">
        <f>+F52*E52</f>
        <v>535038522</v>
      </c>
      <c r="H52" s="173">
        <v>395</v>
      </c>
      <c r="I52" s="153">
        <f>+H52*E52</f>
        <v>588691410</v>
      </c>
      <c r="J52" s="173">
        <v>220</v>
      </c>
      <c r="K52" s="154">
        <f>J52*E52</f>
        <v>327878760</v>
      </c>
      <c r="L52" s="174">
        <v>240</v>
      </c>
      <c r="M52" s="153">
        <f>+L52*E52</f>
        <v>357685920</v>
      </c>
      <c r="N52" s="174">
        <v>50.960000000000008</v>
      </c>
      <c r="O52" s="153">
        <f>+N52*E52</f>
        <v>75948643.680000007</v>
      </c>
      <c r="P52" s="174">
        <v>1150</v>
      </c>
      <c r="Q52" s="151">
        <f>+P52*E52</f>
        <v>1713911700</v>
      </c>
    </row>
    <row r="53" spans="1:17">
      <c r="A53" s="112"/>
      <c r="B53" s="165">
        <f>B52+1</f>
        <v>3</v>
      </c>
      <c r="C53" s="166" t="s">
        <v>8</v>
      </c>
      <c r="D53" s="167" t="s">
        <v>7</v>
      </c>
      <c r="E53" s="168">
        <v>745179</v>
      </c>
      <c r="F53" s="169">
        <v>118</v>
      </c>
      <c r="G53" s="170">
        <f>+F53*E53</f>
        <v>87931122</v>
      </c>
      <c r="H53" s="173">
        <v>61</v>
      </c>
      <c r="I53" s="153">
        <f>+H53*E53</f>
        <v>45455919</v>
      </c>
      <c r="J53" s="173">
        <v>100</v>
      </c>
      <c r="K53" s="154">
        <f>J53*E53</f>
        <v>74517900</v>
      </c>
      <c r="L53" s="174">
        <v>96</v>
      </c>
      <c r="M53" s="153">
        <f>+L53*E53</f>
        <v>71537184</v>
      </c>
      <c r="N53" s="174">
        <v>21.843360000000008</v>
      </c>
      <c r="O53" s="153">
        <f>+N53*E53</f>
        <v>16277213.161440006</v>
      </c>
      <c r="P53" s="174">
        <v>46</v>
      </c>
      <c r="Q53" s="151">
        <f>+P53*E53</f>
        <v>34278234</v>
      </c>
    </row>
    <row r="54" spans="1:17">
      <c r="A54" s="112"/>
      <c r="B54" s="165">
        <f>+B53+1</f>
        <v>4</v>
      </c>
      <c r="C54" s="166" t="s">
        <v>10</v>
      </c>
      <c r="D54" s="167" t="s">
        <v>7</v>
      </c>
      <c r="E54" s="168">
        <f>+E55/30</f>
        <v>49678.6</v>
      </c>
      <c r="F54" s="169">
        <v>296</v>
      </c>
      <c r="G54" s="170">
        <f>+F54*E54</f>
        <v>14704865.6</v>
      </c>
      <c r="H54" s="173">
        <v>685</v>
      </c>
      <c r="I54" s="153">
        <f>+H54*E54</f>
        <v>34029841</v>
      </c>
      <c r="J54" s="173">
        <v>320</v>
      </c>
      <c r="K54" s="154">
        <f>J54*E54</f>
        <v>15897152</v>
      </c>
      <c r="L54" s="174">
        <v>400</v>
      </c>
      <c r="M54" s="153">
        <f>+L54*E54</f>
        <v>19871440</v>
      </c>
      <c r="N54" s="174">
        <v>57.361920000000005</v>
      </c>
      <c r="O54" s="153">
        <f>+N54*E54</f>
        <v>2849659.878912</v>
      </c>
      <c r="P54" s="174">
        <v>1150</v>
      </c>
      <c r="Q54" s="151">
        <f>+P54*E54</f>
        <v>57130390</v>
      </c>
    </row>
    <row r="55" spans="1:17" ht="15.75" thickBot="1">
      <c r="A55" s="124"/>
      <c r="B55" s="165">
        <f>B54+1</f>
        <v>5</v>
      </c>
      <c r="C55" s="175" t="s">
        <v>59</v>
      </c>
      <c r="D55" s="176" t="s">
        <v>7</v>
      </c>
      <c r="E55" s="177">
        <f>+E51</f>
        <v>1490358</v>
      </c>
      <c r="F55" s="178">
        <v>337</v>
      </c>
      <c r="G55" s="170">
        <f>+F55*E55</f>
        <v>502250646</v>
      </c>
      <c r="H55" s="179">
        <v>108</v>
      </c>
      <c r="I55" s="159">
        <f>+H55*E55</f>
        <v>160958664</v>
      </c>
      <c r="J55" s="179">
        <v>1250</v>
      </c>
      <c r="K55" s="160">
        <f>J55*E55</f>
        <v>1862947500</v>
      </c>
      <c r="L55" s="180">
        <v>1350</v>
      </c>
      <c r="M55" s="159">
        <f>+L55*E55</f>
        <v>2011983300</v>
      </c>
      <c r="N55" s="180">
        <v>1069.6000000000001</v>
      </c>
      <c r="O55" s="159">
        <f>+N55*E55</f>
        <v>1594086916.8000002</v>
      </c>
      <c r="P55" s="174">
        <v>230</v>
      </c>
      <c r="Q55" s="181">
        <f>+P55*E55</f>
        <v>342782340</v>
      </c>
    </row>
    <row r="56" spans="1:17" s="142" customFormat="1" ht="15.75" thickBot="1">
      <c r="A56" s="161" t="s">
        <v>133</v>
      </c>
      <c r="B56" s="162"/>
      <c r="C56" s="162"/>
      <c r="D56" s="162"/>
      <c r="E56" s="162"/>
      <c r="F56" s="182"/>
      <c r="G56" s="141">
        <f>SUM(G51:G55)</f>
        <v>1922363105.5999999</v>
      </c>
      <c r="H56" s="164"/>
      <c r="I56" s="183">
        <f>SUM(I51:I55)</f>
        <v>1678639894</v>
      </c>
      <c r="J56" s="164"/>
      <c r="K56" s="184">
        <f>SUM(K51:K55)</f>
        <v>3548045612</v>
      </c>
      <c r="L56" s="164"/>
      <c r="M56" s="183">
        <f>SUM(M51:M55)</f>
        <v>3799419328</v>
      </c>
      <c r="N56" s="164"/>
      <c r="O56" s="185">
        <f>SUM(O51:O55)</f>
        <v>2154549014.7760324</v>
      </c>
      <c r="P56" s="186"/>
      <c r="Q56" s="183">
        <f>SUM(Q51:Q55)</f>
        <v>6432881914</v>
      </c>
    </row>
    <row r="58" spans="1:17" ht="15.75" thickBot="1"/>
    <row r="59" spans="1:17" ht="16.5" thickBot="1">
      <c r="A59" s="346" t="s">
        <v>175</v>
      </c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7"/>
      <c r="P59" s="347"/>
      <c r="Q59" s="348"/>
    </row>
    <row r="60" spans="1:17" ht="15.75" thickBot="1">
      <c r="A60" s="349" t="s">
        <v>0</v>
      </c>
      <c r="B60" s="350"/>
      <c r="C60" s="350" t="s">
        <v>1</v>
      </c>
      <c r="D60" s="353" t="s">
        <v>2</v>
      </c>
      <c r="E60" s="353" t="s">
        <v>3</v>
      </c>
      <c r="F60" s="383" t="s">
        <v>164</v>
      </c>
      <c r="G60" s="360"/>
      <c r="H60" s="361" t="s">
        <v>165</v>
      </c>
      <c r="I60" s="362"/>
      <c r="J60" s="363" t="s">
        <v>166</v>
      </c>
      <c r="K60" s="364"/>
      <c r="L60" s="365" t="s">
        <v>167</v>
      </c>
      <c r="M60" s="366"/>
      <c r="N60" s="367" t="s">
        <v>168</v>
      </c>
      <c r="O60" s="368"/>
      <c r="P60" s="369" t="s">
        <v>169</v>
      </c>
      <c r="Q60" s="370"/>
    </row>
    <row r="61" spans="1:17" ht="15.75" customHeight="1" thickBot="1">
      <c r="A61" s="351"/>
      <c r="B61" s="352"/>
      <c r="C61" s="352"/>
      <c r="D61" s="354"/>
      <c r="E61" s="354"/>
      <c r="F61" s="384" t="s">
        <v>170</v>
      </c>
      <c r="G61" s="371" t="s">
        <v>4</v>
      </c>
      <c r="H61" s="373" t="s">
        <v>170</v>
      </c>
      <c r="I61" s="373" t="s">
        <v>4</v>
      </c>
      <c r="J61" s="375" t="s">
        <v>170</v>
      </c>
      <c r="K61" s="375" t="s">
        <v>4</v>
      </c>
      <c r="L61" s="377" t="s">
        <v>170</v>
      </c>
      <c r="M61" s="377" t="s">
        <v>4</v>
      </c>
      <c r="N61" s="379" t="s">
        <v>170</v>
      </c>
      <c r="O61" s="379" t="s">
        <v>4</v>
      </c>
      <c r="P61" s="381" t="s">
        <v>170</v>
      </c>
      <c r="Q61" s="381" t="s">
        <v>4</v>
      </c>
    </row>
    <row r="62" spans="1:17" ht="15.75" thickBot="1">
      <c r="A62" s="95"/>
      <c r="B62" s="96"/>
      <c r="C62" s="143" t="s">
        <v>5</v>
      </c>
      <c r="D62" s="354"/>
      <c r="E62" s="354"/>
      <c r="F62" s="385"/>
      <c r="G62" s="372"/>
      <c r="H62" s="374"/>
      <c r="I62" s="374"/>
      <c r="J62" s="376"/>
      <c r="K62" s="376"/>
      <c r="L62" s="378"/>
      <c r="M62" s="378"/>
      <c r="N62" s="380"/>
      <c r="O62" s="380"/>
      <c r="P62" s="382"/>
      <c r="Q62" s="382"/>
    </row>
    <row r="63" spans="1:17" ht="15.75" thickBot="1">
      <c r="A63" s="97"/>
      <c r="B63" s="98"/>
      <c r="C63" s="144" t="s">
        <v>6</v>
      </c>
      <c r="D63" s="355"/>
      <c r="E63" s="355"/>
      <c r="F63" s="385"/>
      <c r="G63" s="372"/>
      <c r="H63" s="374"/>
      <c r="I63" s="374"/>
      <c r="J63" s="376"/>
      <c r="K63" s="376"/>
      <c r="L63" s="378"/>
      <c r="M63" s="378"/>
      <c r="N63" s="380"/>
      <c r="O63" s="380"/>
      <c r="P63" s="382"/>
      <c r="Q63" s="382"/>
    </row>
    <row r="64" spans="1:17">
      <c r="A64" s="112"/>
      <c r="B64" s="113">
        <v>1</v>
      </c>
      <c r="C64" s="166" t="s">
        <v>63</v>
      </c>
      <c r="D64" s="167" t="s">
        <v>7</v>
      </c>
      <c r="E64" s="187">
        <v>2650000</v>
      </c>
      <c r="F64" s="171">
        <v>867</v>
      </c>
      <c r="G64" s="188">
        <f t="shared" ref="G64:G69" si="14">+F64*E64</f>
        <v>2297550000</v>
      </c>
      <c r="H64" s="189">
        <v>992</v>
      </c>
      <c r="I64" s="190">
        <f t="shared" ref="I64:I69" si="15">+H64*E64</f>
        <v>2628800000</v>
      </c>
      <c r="J64" s="172">
        <v>1000</v>
      </c>
      <c r="K64" s="190">
        <f t="shared" ref="K64:K69" si="16">+J64*E64</f>
        <v>2650000000</v>
      </c>
      <c r="L64" s="171">
        <v>890</v>
      </c>
      <c r="M64" s="191">
        <f t="shared" ref="M64:M69" si="17">+L64*E64</f>
        <v>2358500000</v>
      </c>
      <c r="N64" s="172">
        <v>1087.5648000000001</v>
      </c>
      <c r="O64" s="190">
        <f t="shared" ref="O64:O69" si="18">+N64*E64</f>
        <v>2882046720.0000005</v>
      </c>
      <c r="P64" s="172">
        <v>1150</v>
      </c>
      <c r="Q64" s="192">
        <f t="shared" ref="Q64:Q69" si="19">+P64*E64</f>
        <v>3047500000</v>
      </c>
    </row>
    <row r="65" spans="1:17">
      <c r="A65" s="112"/>
      <c r="B65" s="113">
        <f>B64+1</f>
        <v>2</v>
      </c>
      <c r="C65" s="166" t="s">
        <v>64</v>
      </c>
      <c r="D65" s="167" t="s">
        <v>7</v>
      </c>
      <c r="E65" s="187">
        <v>2650000</v>
      </c>
      <c r="F65" s="173">
        <v>422</v>
      </c>
      <c r="G65" s="193">
        <f t="shared" si="14"/>
        <v>1118300000</v>
      </c>
      <c r="H65" s="194">
        <v>286</v>
      </c>
      <c r="I65" s="195">
        <f t="shared" si="15"/>
        <v>757900000</v>
      </c>
      <c r="J65" s="174">
        <v>220</v>
      </c>
      <c r="K65" s="195">
        <f t="shared" si="16"/>
        <v>583000000</v>
      </c>
      <c r="L65" s="173">
        <v>240</v>
      </c>
      <c r="M65" s="196">
        <f t="shared" si="17"/>
        <v>636000000</v>
      </c>
      <c r="N65" s="174">
        <v>180.72320000000002</v>
      </c>
      <c r="O65" s="195">
        <f t="shared" si="18"/>
        <v>478916480.00000006</v>
      </c>
      <c r="P65" s="174">
        <v>1150</v>
      </c>
      <c r="Q65" s="197">
        <f t="shared" si="19"/>
        <v>3047500000</v>
      </c>
    </row>
    <row r="66" spans="1:17">
      <c r="A66" s="112"/>
      <c r="B66" s="113">
        <f>B65+1</f>
        <v>3</v>
      </c>
      <c r="C66" s="166" t="s">
        <v>65</v>
      </c>
      <c r="D66" s="167" t="s">
        <v>7</v>
      </c>
      <c r="E66" s="187">
        <f>1700000+67000</f>
        <v>1767000</v>
      </c>
      <c r="F66" s="173">
        <v>422</v>
      </c>
      <c r="G66" s="193">
        <f t="shared" si="14"/>
        <v>745674000</v>
      </c>
      <c r="H66" s="194">
        <v>292</v>
      </c>
      <c r="I66" s="195">
        <f t="shared" si="15"/>
        <v>515964000</v>
      </c>
      <c r="J66" s="174">
        <v>220</v>
      </c>
      <c r="K66" s="195">
        <f t="shared" si="16"/>
        <v>388740000</v>
      </c>
      <c r="L66" s="173">
        <v>240</v>
      </c>
      <c r="M66" s="196">
        <f t="shared" si="17"/>
        <v>424080000</v>
      </c>
      <c r="N66" s="174">
        <v>185.29280000000003</v>
      </c>
      <c r="O66" s="195">
        <f t="shared" si="18"/>
        <v>327412377.60000002</v>
      </c>
      <c r="P66" s="174">
        <v>1150</v>
      </c>
      <c r="Q66" s="197">
        <f t="shared" si="19"/>
        <v>2032050000</v>
      </c>
    </row>
    <row r="67" spans="1:17">
      <c r="A67" s="112"/>
      <c r="B67" s="113">
        <f>B66+1</f>
        <v>4</v>
      </c>
      <c r="C67" s="166" t="s">
        <v>66</v>
      </c>
      <c r="D67" s="167" t="s">
        <v>7</v>
      </c>
      <c r="E67" s="187">
        <v>1600000</v>
      </c>
      <c r="F67" s="173">
        <v>92</v>
      </c>
      <c r="G67" s="193">
        <f t="shared" si="14"/>
        <v>147200000</v>
      </c>
      <c r="H67" s="194">
        <v>42</v>
      </c>
      <c r="I67" s="195">
        <f t="shared" si="15"/>
        <v>67200000</v>
      </c>
      <c r="J67" s="174">
        <v>100</v>
      </c>
      <c r="K67" s="195">
        <f t="shared" si="16"/>
        <v>160000000</v>
      </c>
      <c r="L67" s="173">
        <v>96</v>
      </c>
      <c r="M67" s="196">
        <f t="shared" si="17"/>
        <v>153600000</v>
      </c>
      <c r="N67" s="174">
        <v>50.960000000000008</v>
      </c>
      <c r="O67" s="195">
        <f t="shared" si="18"/>
        <v>81536000.000000015</v>
      </c>
      <c r="P67" s="174">
        <v>46</v>
      </c>
      <c r="Q67" s="197">
        <f t="shared" si="19"/>
        <v>73600000</v>
      </c>
    </row>
    <row r="68" spans="1:17">
      <c r="A68" s="112"/>
      <c r="B68" s="113">
        <f>B67+1</f>
        <v>5</v>
      </c>
      <c r="C68" s="166" t="s">
        <v>67</v>
      </c>
      <c r="D68" s="167" t="s">
        <v>7</v>
      </c>
      <c r="E68" s="187">
        <v>160000</v>
      </c>
      <c r="F68" s="173">
        <v>152</v>
      </c>
      <c r="G68" s="193">
        <f t="shared" si="14"/>
        <v>24320000</v>
      </c>
      <c r="H68" s="194">
        <v>463</v>
      </c>
      <c r="I68" s="195">
        <f t="shared" si="15"/>
        <v>74080000</v>
      </c>
      <c r="J68" s="174">
        <v>270</v>
      </c>
      <c r="K68" s="195">
        <f t="shared" si="16"/>
        <v>43200000</v>
      </c>
      <c r="L68" s="173">
        <v>296</v>
      </c>
      <c r="M68" s="196">
        <f t="shared" si="17"/>
        <v>47360000</v>
      </c>
      <c r="N68" s="174">
        <v>109.87200000000001</v>
      </c>
      <c r="O68" s="195">
        <f t="shared" si="18"/>
        <v>17579520.000000004</v>
      </c>
      <c r="P68" s="174">
        <v>115</v>
      </c>
      <c r="Q68" s="197">
        <f t="shared" si="19"/>
        <v>18400000</v>
      </c>
    </row>
    <row r="69" spans="1:17" ht="15.75" thickBot="1">
      <c r="A69" s="112"/>
      <c r="B69" s="113">
        <f>B68+1</f>
        <v>6</v>
      </c>
      <c r="C69" s="166" t="s">
        <v>68</v>
      </c>
      <c r="D69" s="167" t="s">
        <v>7</v>
      </c>
      <c r="E69" s="187">
        <f>+E64</f>
        <v>2650000</v>
      </c>
      <c r="F69" s="179">
        <v>435</v>
      </c>
      <c r="G69" s="198">
        <f t="shared" si="14"/>
        <v>1152750000</v>
      </c>
      <c r="H69" s="199">
        <v>75</v>
      </c>
      <c r="I69" s="200">
        <f t="shared" si="15"/>
        <v>198750000</v>
      </c>
      <c r="J69" s="180">
        <v>1250</v>
      </c>
      <c r="K69" s="200">
        <f t="shared" si="16"/>
        <v>3312500000</v>
      </c>
      <c r="L69" s="179">
        <v>1350</v>
      </c>
      <c r="M69" s="201">
        <f t="shared" si="17"/>
        <v>3577500000</v>
      </c>
      <c r="N69" s="180">
        <v>1069.6000000000001</v>
      </c>
      <c r="O69" s="200">
        <f t="shared" si="18"/>
        <v>2834440000.0000005</v>
      </c>
      <c r="P69" s="180">
        <v>230</v>
      </c>
      <c r="Q69" s="202">
        <f t="shared" si="19"/>
        <v>609500000</v>
      </c>
    </row>
    <row r="70" spans="1:17" ht="15.75" thickBot="1">
      <c r="A70" s="203" t="s">
        <v>176</v>
      </c>
      <c r="B70" s="204"/>
      <c r="C70" s="204"/>
      <c r="D70" s="204"/>
      <c r="E70" s="204"/>
      <c r="F70" s="205"/>
      <c r="G70" s="206">
        <f>SUM(G64:G69)</f>
        <v>5485794000</v>
      </c>
      <c r="H70" s="207"/>
      <c r="I70" s="208">
        <f>SUM(I64:I69)</f>
        <v>4242694000</v>
      </c>
      <c r="J70" s="207"/>
      <c r="K70" s="208">
        <f>SUM(K64:K69)</f>
        <v>7137440000</v>
      </c>
      <c r="L70" s="207"/>
      <c r="M70" s="209">
        <f>SUM(M64:M69)</f>
        <v>7197040000</v>
      </c>
      <c r="N70" s="207"/>
      <c r="O70" s="208">
        <f>SUM(O64:O69)</f>
        <v>6621931097.6000004</v>
      </c>
      <c r="P70" s="207"/>
      <c r="Q70" s="210">
        <f>SUM(Q64:Q69)</f>
        <v>8828550000</v>
      </c>
    </row>
    <row r="72" spans="1:17" ht="15.75" thickBot="1"/>
    <row r="73" spans="1:17" ht="16.5" thickBot="1">
      <c r="A73" s="346" t="s">
        <v>136</v>
      </c>
      <c r="B73" s="347"/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8"/>
    </row>
    <row r="74" spans="1:17" ht="15.75" thickBot="1">
      <c r="A74" s="349" t="s">
        <v>0</v>
      </c>
      <c r="B74" s="350"/>
      <c r="C74" s="350" t="s">
        <v>1</v>
      </c>
      <c r="D74" s="353" t="s">
        <v>2</v>
      </c>
      <c r="E74" s="353" t="s">
        <v>3</v>
      </c>
      <c r="F74" s="383" t="s">
        <v>164</v>
      </c>
      <c r="G74" s="360"/>
      <c r="H74" s="361" t="s">
        <v>165</v>
      </c>
      <c r="I74" s="362"/>
      <c r="J74" s="363" t="s">
        <v>166</v>
      </c>
      <c r="K74" s="364"/>
      <c r="L74" s="365" t="s">
        <v>167</v>
      </c>
      <c r="M74" s="366"/>
      <c r="N74" s="367" t="s">
        <v>168</v>
      </c>
      <c r="O74" s="368"/>
      <c r="P74" s="369" t="s">
        <v>169</v>
      </c>
      <c r="Q74" s="370"/>
    </row>
    <row r="75" spans="1:17" ht="15.75" customHeight="1" thickBot="1">
      <c r="A75" s="351"/>
      <c r="B75" s="352"/>
      <c r="C75" s="352"/>
      <c r="D75" s="354"/>
      <c r="E75" s="354"/>
      <c r="F75" s="371" t="s">
        <v>170</v>
      </c>
      <c r="G75" s="371" t="s">
        <v>4</v>
      </c>
      <c r="H75" s="373" t="s">
        <v>170</v>
      </c>
      <c r="I75" s="373" t="s">
        <v>4</v>
      </c>
      <c r="J75" s="375" t="s">
        <v>170</v>
      </c>
      <c r="K75" s="375" t="s">
        <v>4</v>
      </c>
      <c r="L75" s="377" t="s">
        <v>170</v>
      </c>
      <c r="M75" s="377" t="s">
        <v>4</v>
      </c>
      <c r="N75" s="379" t="s">
        <v>170</v>
      </c>
      <c r="O75" s="379" t="s">
        <v>4</v>
      </c>
      <c r="P75" s="381" t="s">
        <v>170</v>
      </c>
      <c r="Q75" s="381" t="s">
        <v>4</v>
      </c>
    </row>
    <row r="76" spans="1:17" ht="15.75" thickBot="1">
      <c r="A76" s="95"/>
      <c r="B76" s="96"/>
      <c r="C76" s="143" t="s">
        <v>5</v>
      </c>
      <c r="D76" s="354"/>
      <c r="E76" s="354"/>
      <c r="F76" s="372"/>
      <c r="G76" s="372"/>
      <c r="H76" s="374"/>
      <c r="I76" s="374"/>
      <c r="J76" s="376"/>
      <c r="K76" s="376"/>
      <c r="L76" s="378"/>
      <c r="M76" s="378"/>
      <c r="N76" s="380"/>
      <c r="O76" s="380"/>
      <c r="P76" s="382"/>
      <c r="Q76" s="382"/>
    </row>
    <row r="77" spans="1:17" ht="15.75" thickBot="1">
      <c r="A77" s="97"/>
      <c r="B77" s="98"/>
      <c r="C77" s="144" t="s">
        <v>6</v>
      </c>
      <c r="D77" s="355"/>
      <c r="E77" s="355"/>
      <c r="F77" s="386"/>
      <c r="G77" s="386"/>
      <c r="H77" s="374"/>
      <c r="I77" s="374"/>
      <c r="J77" s="376"/>
      <c r="K77" s="376"/>
      <c r="L77" s="378"/>
      <c r="M77" s="378"/>
      <c r="N77" s="380"/>
      <c r="O77" s="380"/>
      <c r="P77" s="382"/>
      <c r="Q77" s="382"/>
    </row>
    <row r="78" spans="1:17">
      <c r="A78" s="211"/>
      <c r="B78" s="212">
        <v>1</v>
      </c>
      <c r="C78" s="213" t="s">
        <v>25</v>
      </c>
      <c r="D78" s="214" t="s">
        <v>7</v>
      </c>
      <c r="E78" s="215">
        <v>27229</v>
      </c>
      <c r="F78" s="216">
        <v>910</v>
      </c>
      <c r="G78" s="217">
        <f>+F78*E78</f>
        <v>24778390</v>
      </c>
      <c r="H78" s="218">
        <v>643</v>
      </c>
      <c r="I78" s="219">
        <f>+H78*E78</f>
        <v>17508247</v>
      </c>
      <c r="J78" s="218">
        <v>450</v>
      </c>
      <c r="K78" s="219">
        <f>+J78*E78</f>
        <v>12253050</v>
      </c>
      <c r="L78" s="218">
        <v>692</v>
      </c>
      <c r="M78" s="219">
        <f>+L78*E78</f>
        <v>18842468</v>
      </c>
      <c r="N78" s="220">
        <v>986.72000000000014</v>
      </c>
      <c r="O78" s="221">
        <f>+N78*E78</f>
        <v>26867398.880000003</v>
      </c>
      <c r="P78" s="218">
        <v>345</v>
      </c>
      <c r="Q78" s="222">
        <f>+P78*E78</f>
        <v>9394005</v>
      </c>
    </row>
    <row r="79" spans="1:17" ht="22.5">
      <c r="A79" s="211"/>
      <c r="B79" s="212">
        <f>B78+1</f>
        <v>2</v>
      </c>
      <c r="C79" s="213" t="s">
        <v>26</v>
      </c>
      <c r="D79" s="214" t="s">
        <v>7</v>
      </c>
      <c r="E79" s="215">
        <v>5306</v>
      </c>
      <c r="F79" s="223">
        <v>2774</v>
      </c>
      <c r="G79" s="224">
        <f t="shared" ref="G79:G121" si="20">+F79*E79</f>
        <v>14718844</v>
      </c>
      <c r="H79" s="225">
        <v>858</v>
      </c>
      <c r="I79" s="226">
        <f t="shared" ref="I79:I121" si="21">+H79*E79</f>
        <v>4552548</v>
      </c>
      <c r="J79" s="225">
        <v>633</v>
      </c>
      <c r="K79" s="226">
        <f t="shared" ref="K79:K121" si="22">+J79*E79</f>
        <v>3358698</v>
      </c>
      <c r="L79" s="225">
        <v>974</v>
      </c>
      <c r="M79" s="226">
        <f t="shared" ref="M79:M121" si="23">+L79*E79</f>
        <v>5168044</v>
      </c>
      <c r="N79" s="227">
        <v>1243.2</v>
      </c>
      <c r="O79" s="228">
        <f t="shared" ref="O79:O121" si="24">+N79*E79</f>
        <v>6596419.2000000002</v>
      </c>
      <c r="P79" s="225">
        <v>345</v>
      </c>
      <c r="Q79" s="229">
        <f t="shared" ref="Q79:Q121" si="25">+P79*E79</f>
        <v>1830570</v>
      </c>
    </row>
    <row r="80" spans="1:17">
      <c r="A80" s="211"/>
      <c r="B80" s="212">
        <f t="shared" ref="B80:B121" si="26">B79+1</f>
        <v>3</v>
      </c>
      <c r="C80" s="213" t="s">
        <v>28</v>
      </c>
      <c r="D80" s="214" t="s">
        <v>7</v>
      </c>
      <c r="E80" s="215">
        <v>1910</v>
      </c>
      <c r="F80" s="223">
        <v>2774</v>
      </c>
      <c r="G80" s="224">
        <f t="shared" si="20"/>
        <v>5298340</v>
      </c>
      <c r="H80" s="225">
        <v>1429</v>
      </c>
      <c r="I80" s="226">
        <f t="shared" si="21"/>
        <v>2729390</v>
      </c>
      <c r="J80" s="225">
        <v>900</v>
      </c>
      <c r="K80" s="226">
        <f t="shared" si="22"/>
        <v>1719000</v>
      </c>
      <c r="L80" s="225">
        <v>1389</v>
      </c>
      <c r="M80" s="226">
        <f t="shared" si="23"/>
        <v>2652990</v>
      </c>
      <c r="N80" s="227">
        <v>1251.0400000000002</v>
      </c>
      <c r="O80" s="228">
        <f t="shared" si="24"/>
        <v>2389486.4000000004</v>
      </c>
      <c r="P80" s="225">
        <v>460</v>
      </c>
      <c r="Q80" s="229">
        <f t="shared" si="25"/>
        <v>878600</v>
      </c>
    </row>
    <row r="81" spans="1:17">
      <c r="A81" s="211"/>
      <c r="B81" s="212">
        <f t="shared" si="26"/>
        <v>4</v>
      </c>
      <c r="C81" s="213" t="s">
        <v>29</v>
      </c>
      <c r="D81" s="214" t="s">
        <v>7</v>
      </c>
      <c r="E81" s="230">
        <v>1151</v>
      </c>
      <c r="F81" s="223">
        <v>2774</v>
      </c>
      <c r="G81" s="224">
        <f t="shared" si="20"/>
        <v>3192874</v>
      </c>
      <c r="H81" s="225">
        <v>858</v>
      </c>
      <c r="I81" s="226">
        <f t="shared" si="21"/>
        <v>987558</v>
      </c>
      <c r="J81" s="225">
        <v>760</v>
      </c>
      <c r="K81" s="226">
        <f t="shared" si="22"/>
        <v>874760</v>
      </c>
      <c r="L81" s="225">
        <v>1177</v>
      </c>
      <c r="M81" s="226">
        <f t="shared" si="23"/>
        <v>1354727</v>
      </c>
      <c r="N81" s="227">
        <v>363.76300800000007</v>
      </c>
      <c r="O81" s="228">
        <f t="shared" si="24"/>
        <v>418691.22220800008</v>
      </c>
      <c r="P81" s="225">
        <v>230</v>
      </c>
      <c r="Q81" s="229">
        <f t="shared" si="25"/>
        <v>264730</v>
      </c>
    </row>
    <row r="82" spans="1:17" ht="22.5">
      <c r="A82" s="211"/>
      <c r="B82" s="212">
        <f t="shared" si="26"/>
        <v>5</v>
      </c>
      <c r="C82" s="213" t="s">
        <v>30</v>
      </c>
      <c r="D82" s="214" t="s">
        <v>7</v>
      </c>
      <c r="E82" s="231">
        <v>549</v>
      </c>
      <c r="F82" s="223">
        <v>2774</v>
      </c>
      <c r="G82" s="224">
        <f t="shared" si="20"/>
        <v>1522926</v>
      </c>
      <c r="H82" s="225">
        <v>1143</v>
      </c>
      <c r="I82" s="226">
        <f t="shared" si="21"/>
        <v>627507</v>
      </c>
      <c r="J82" s="225">
        <v>1300</v>
      </c>
      <c r="K82" s="226">
        <f t="shared" si="22"/>
        <v>713700</v>
      </c>
      <c r="L82" s="225">
        <v>2000</v>
      </c>
      <c r="M82" s="226">
        <f t="shared" si="23"/>
        <v>1098000</v>
      </c>
      <c r="N82" s="227">
        <v>1084.8801600000002</v>
      </c>
      <c r="O82" s="228">
        <f t="shared" si="24"/>
        <v>595599.20784000005</v>
      </c>
      <c r="P82" s="225">
        <v>230</v>
      </c>
      <c r="Q82" s="229">
        <f t="shared" si="25"/>
        <v>126270</v>
      </c>
    </row>
    <row r="83" spans="1:17" ht="22.5">
      <c r="A83" s="211"/>
      <c r="B83" s="212">
        <f t="shared" si="26"/>
        <v>6</v>
      </c>
      <c r="C83" s="213" t="s">
        <v>27</v>
      </c>
      <c r="D83" s="214" t="s">
        <v>7</v>
      </c>
      <c r="E83" s="231">
        <v>1885</v>
      </c>
      <c r="F83" s="223">
        <v>2774</v>
      </c>
      <c r="G83" s="224">
        <f t="shared" si="20"/>
        <v>5228990</v>
      </c>
      <c r="H83" s="225">
        <v>1072</v>
      </c>
      <c r="I83" s="226">
        <f t="shared" si="21"/>
        <v>2020720</v>
      </c>
      <c r="J83" s="225">
        <v>800</v>
      </c>
      <c r="K83" s="226">
        <f t="shared" si="22"/>
        <v>1508000</v>
      </c>
      <c r="L83" s="225">
        <v>1235</v>
      </c>
      <c r="M83" s="226">
        <f t="shared" si="23"/>
        <v>2327975</v>
      </c>
      <c r="N83" s="227">
        <v>513.89184</v>
      </c>
      <c r="O83" s="228">
        <f t="shared" si="24"/>
        <v>968686.11840000004</v>
      </c>
      <c r="P83" s="225">
        <v>287.5</v>
      </c>
      <c r="Q83" s="229">
        <f t="shared" si="25"/>
        <v>541937.5</v>
      </c>
    </row>
    <row r="84" spans="1:17">
      <c r="A84" s="211"/>
      <c r="B84" s="212">
        <f t="shared" si="26"/>
        <v>7</v>
      </c>
      <c r="C84" s="213" t="s">
        <v>12</v>
      </c>
      <c r="D84" s="214" t="s">
        <v>7</v>
      </c>
      <c r="E84" s="231">
        <v>1991</v>
      </c>
      <c r="F84" s="223">
        <v>2372</v>
      </c>
      <c r="G84" s="224">
        <f t="shared" si="20"/>
        <v>4722652</v>
      </c>
      <c r="H84" s="225">
        <v>572</v>
      </c>
      <c r="I84" s="226">
        <f t="shared" si="21"/>
        <v>1138852</v>
      </c>
      <c r="J84" s="225">
        <v>950</v>
      </c>
      <c r="K84" s="226">
        <f t="shared" si="22"/>
        <v>1891450</v>
      </c>
      <c r="L84" s="225">
        <v>1538</v>
      </c>
      <c r="M84" s="226">
        <f t="shared" si="23"/>
        <v>3062158</v>
      </c>
      <c r="N84" s="227">
        <v>335.26453333333336</v>
      </c>
      <c r="O84" s="228">
        <f t="shared" si="24"/>
        <v>667511.68586666672</v>
      </c>
      <c r="P84" s="225">
        <v>1380</v>
      </c>
      <c r="Q84" s="229">
        <f t="shared" si="25"/>
        <v>2747580</v>
      </c>
    </row>
    <row r="85" spans="1:17">
      <c r="A85" s="211"/>
      <c r="B85" s="212">
        <f t="shared" si="26"/>
        <v>8</v>
      </c>
      <c r="C85" s="213" t="s">
        <v>13</v>
      </c>
      <c r="D85" s="214" t="s">
        <v>7</v>
      </c>
      <c r="E85" s="231">
        <v>49338</v>
      </c>
      <c r="F85" s="223">
        <v>2107</v>
      </c>
      <c r="G85" s="224">
        <f t="shared" si="20"/>
        <v>103955166</v>
      </c>
      <c r="H85" s="225">
        <v>286</v>
      </c>
      <c r="I85" s="226">
        <f t="shared" si="21"/>
        <v>14110668</v>
      </c>
      <c r="J85" s="225">
        <v>500</v>
      </c>
      <c r="K85" s="226">
        <f t="shared" si="22"/>
        <v>24669000</v>
      </c>
      <c r="L85" s="225">
        <v>769</v>
      </c>
      <c r="M85" s="226">
        <f t="shared" si="23"/>
        <v>37940922</v>
      </c>
      <c r="N85" s="227">
        <v>25.901866666666667</v>
      </c>
      <c r="O85" s="228">
        <f t="shared" si="24"/>
        <v>1277946.2975999999</v>
      </c>
      <c r="P85" s="225">
        <v>1150</v>
      </c>
      <c r="Q85" s="229">
        <f t="shared" si="25"/>
        <v>56738700</v>
      </c>
    </row>
    <row r="86" spans="1:17">
      <c r="A86" s="211"/>
      <c r="B86" s="212">
        <f t="shared" si="26"/>
        <v>9</v>
      </c>
      <c r="C86" s="232" t="s">
        <v>15</v>
      </c>
      <c r="D86" s="214" t="s">
        <v>7</v>
      </c>
      <c r="E86" s="231">
        <v>43618</v>
      </c>
      <c r="F86" s="223">
        <v>201</v>
      </c>
      <c r="G86" s="224">
        <f t="shared" si="20"/>
        <v>8767218</v>
      </c>
      <c r="H86" s="225">
        <v>86</v>
      </c>
      <c r="I86" s="226">
        <f t="shared" si="21"/>
        <v>3751148</v>
      </c>
      <c r="J86" s="225">
        <v>60</v>
      </c>
      <c r="K86" s="226">
        <f t="shared" si="22"/>
        <v>2617080</v>
      </c>
      <c r="L86" s="225">
        <v>92</v>
      </c>
      <c r="M86" s="226">
        <f t="shared" si="23"/>
        <v>4012856</v>
      </c>
      <c r="N86" s="227">
        <v>32.812639999999995</v>
      </c>
      <c r="O86" s="228">
        <f t="shared" si="24"/>
        <v>1431221.7315199997</v>
      </c>
      <c r="P86" s="225">
        <v>575</v>
      </c>
      <c r="Q86" s="229">
        <f t="shared" si="25"/>
        <v>25080350</v>
      </c>
    </row>
    <row r="87" spans="1:17">
      <c r="A87" s="211"/>
      <c r="B87" s="212">
        <f t="shared" si="26"/>
        <v>10</v>
      </c>
      <c r="C87" s="232" t="s">
        <v>37</v>
      </c>
      <c r="D87" s="214" t="s">
        <v>7</v>
      </c>
      <c r="E87" s="231">
        <v>4657</v>
      </c>
      <c r="F87" s="223">
        <v>350</v>
      </c>
      <c r="G87" s="224">
        <f t="shared" si="20"/>
        <v>1629950</v>
      </c>
      <c r="H87" s="225">
        <v>200</v>
      </c>
      <c r="I87" s="226">
        <f t="shared" si="21"/>
        <v>931400</v>
      </c>
      <c r="J87" s="225">
        <v>110</v>
      </c>
      <c r="K87" s="226">
        <f t="shared" si="22"/>
        <v>512270</v>
      </c>
      <c r="L87" s="225">
        <v>169</v>
      </c>
      <c r="M87" s="226">
        <f t="shared" si="23"/>
        <v>787033</v>
      </c>
      <c r="N87" s="227">
        <v>128.67739733333335</v>
      </c>
      <c r="O87" s="228">
        <f t="shared" si="24"/>
        <v>599250.63938133337</v>
      </c>
      <c r="P87" s="225">
        <v>138</v>
      </c>
      <c r="Q87" s="229">
        <f t="shared" si="25"/>
        <v>642666</v>
      </c>
    </row>
    <row r="88" spans="1:17">
      <c r="A88" s="211"/>
      <c r="B88" s="212">
        <f t="shared" si="26"/>
        <v>11</v>
      </c>
      <c r="C88" s="232" t="s">
        <v>70</v>
      </c>
      <c r="D88" s="214" t="s">
        <v>7</v>
      </c>
      <c r="E88" s="231">
        <v>1974</v>
      </c>
      <c r="F88" s="223">
        <v>378</v>
      </c>
      <c r="G88" s="224">
        <f t="shared" si="20"/>
        <v>746172</v>
      </c>
      <c r="H88" s="225">
        <v>358</v>
      </c>
      <c r="I88" s="226">
        <f t="shared" si="21"/>
        <v>706692</v>
      </c>
      <c r="J88" s="225">
        <v>480</v>
      </c>
      <c r="K88" s="226">
        <f t="shared" si="22"/>
        <v>947520</v>
      </c>
      <c r="L88" s="225">
        <v>746</v>
      </c>
      <c r="M88" s="226">
        <f t="shared" si="23"/>
        <v>1472604</v>
      </c>
      <c r="N88" s="227">
        <v>216.17802752</v>
      </c>
      <c r="O88" s="228">
        <f t="shared" si="24"/>
        <v>426735.42632447998</v>
      </c>
      <c r="P88" s="225">
        <v>115</v>
      </c>
      <c r="Q88" s="229">
        <f t="shared" si="25"/>
        <v>227010</v>
      </c>
    </row>
    <row r="89" spans="1:17">
      <c r="A89" s="211"/>
      <c r="B89" s="212">
        <f t="shared" si="26"/>
        <v>12</v>
      </c>
      <c r="C89" s="232" t="s">
        <v>71</v>
      </c>
      <c r="D89" s="214" t="s">
        <v>7</v>
      </c>
      <c r="E89" s="231">
        <v>1884</v>
      </c>
      <c r="F89" s="223">
        <v>905</v>
      </c>
      <c r="G89" s="224">
        <f t="shared" si="20"/>
        <v>1705020</v>
      </c>
      <c r="H89" s="225">
        <v>215</v>
      </c>
      <c r="I89" s="226">
        <f t="shared" si="21"/>
        <v>405060</v>
      </c>
      <c r="J89" s="225">
        <v>240</v>
      </c>
      <c r="K89" s="226">
        <f t="shared" si="22"/>
        <v>452160</v>
      </c>
      <c r="L89" s="225">
        <v>374</v>
      </c>
      <c r="M89" s="226">
        <f t="shared" si="23"/>
        <v>704616</v>
      </c>
      <c r="N89" s="227">
        <v>180.14835626666667</v>
      </c>
      <c r="O89" s="228">
        <f t="shared" si="24"/>
        <v>339399.50320640003</v>
      </c>
      <c r="P89" s="225">
        <v>92</v>
      </c>
      <c r="Q89" s="229">
        <f t="shared" si="25"/>
        <v>173328</v>
      </c>
    </row>
    <row r="90" spans="1:17">
      <c r="A90" s="211"/>
      <c r="B90" s="212">
        <f t="shared" si="26"/>
        <v>13</v>
      </c>
      <c r="C90" s="232" t="s">
        <v>177</v>
      </c>
      <c r="D90" s="214" t="s">
        <v>7</v>
      </c>
      <c r="E90" s="231">
        <v>26590</v>
      </c>
      <c r="F90" s="223">
        <v>227</v>
      </c>
      <c r="G90" s="224">
        <f t="shared" si="20"/>
        <v>6035930</v>
      </c>
      <c r="H90" s="225">
        <v>108</v>
      </c>
      <c r="I90" s="226">
        <f t="shared" si="21"/>
        <v>2871720</v>
      </c>
      <c r="J90" s="225">
        <v>70</v>
      </c>
      <c r="K90" s="226">
        <f t="shared" si="22"/>
        <v>1861300</v>
      </c>
      <c r="L90" s="225">
        <v>120</v>
      </c>
      <c r="M90" s="226">
        <f t="shared" si="23"/>
        <v>3190800</v>
      </c>
      <c r="N90" s="227">
        <v>75.692586666666671</v>
      </c>
      <c r="O90" s="228">
        <f t="shared" si="24"/>
        <v>2012665.8794666668</v>
      </c>
      <c r="P90" s="225">
        <v>92</v>
      </c>
      <c r="Q90" s="229">
        <f t="shared" si="25"/>
        <v>2446280</v>
      </c>
    </row>
    <row r="91" spans="1:17">
      <c r="A91" s="211"/>
      <c r="B91" s="212">
        <f t="shared" si="26"/>
        <v>14</v>
      </c>
      <c r="C91" s="232" t="s">
        <v>42</v>
      </c>
      <c r="D91" s="214" t="s">
        <v>7</v>
      </c>
      <c r="E91" s="231">
        <v>3631</v>
      </c>
      <c r="F91" s="223">
        <v>287</v>
      </c>
      <c r="G91" s="224">
        <f t="shared" si="20"/>
        <v>1042097</v>
      </c>
      <c r="H91" s="225">
        <v>358</v>
      </c>
      <c r="I91" s="226">
        <f t="shared" si="21"/>
        <v>1299898</v>
      </c>
      <c r="J91" s="225">
        <v>130</v>
      </c>
      <c r="K91" s="226">
        <f t="shared" si="22"/>
        <v>472030</v>
      </c>
      <c r="L91" s="225">
        <v>192</v>
      </c>
      <c r="M91" s="226">
        <f t="shared" si="23"/>
        <v>697152</v>
      </c>
      <c r="N91" s="227">
        <v>356.91600000000005</v>
      </c>
      <c r="O91" s="228">
        <f t="shared" si="24"/>
        <v>1295961.9960000003</v>
      </c>
      <c r="P91" s="225">
        <v>115</v>
      </c>
      <c r="Q91" s="229">
        <f t="shared" si="25"/>
        <v>417565</v>
      </c>
    </row>
    <row r="92" spans="1:17">
      <c r="A92" s="211"/>
      <c r="B92" s="212">
        <f t="shared" si="26"/>
        <v>15</v>
      </c>
      <c r="C92" s="232" t="s">
        <v>38</v>
      </c>
      <c r="D92" s="214" t="s">
        <v>7</v>
      </c>
      <c r="E92" s="215">
        <v>2419</v>
      </c>
      <c r="F92" s="223">
        <v>256</v>
      </c>
      <c r="G92" s="224">
        <f t="shared" si="20"/>
        <v>619264</v>
      </c>
      <c r="H92" s="225">
        <v>200</v>
      </c>
      <c r="I92" s="226">
        <f t="shared" si="21"/>
        <v>483800</v>
      </c>
      <c r="J92" s="225">
        <v>170</v>
      </c>
      <c r="K92" s="226">
        <f t="shared" si="22"/>
        <v>411230</v>
      </c>
      <c r="L92" s="225">
        <v>251</v>
      </c>
      <c r="M92" s="226">
        <f t="shared" si="23"/>
        <v>607169</v>
      </c>
      <c r="N92" s="227">
        <v>144.48000000000002</v>
      </c>
      <c r="O92" s="228">
        <f t="shared" si="24"/>
        <v>349497.12000000005</v>
      </c>
      <c r="P92" s="225">
        <v>92</v>
      </c>
      <c r="Q92" s="229">
        <f t="shared" si="25"/>
        <v>222548</v>
      </c>
    </row>
    <row r="93" spans="1:17">
      <c r="A93" s="211"/>
      <c r="B93" s="212">
        <f t="shared" si="26"/>
        <v>16</v>
      </c>
      <c r="C93" s="232" t="s">
        <v>72</v>
      </c>
      <c r="D93" s="214" t="s">
        <v>7</v>
      </c>
      <c r="E93" s="230">
        <v>1811</v>
      </c>
      <c r="F93" s="223">
        <v>250</v>
      </c>
      <c r="G93" s="224">
        <f t="shared" si="20"/>
        <v>452750</v>
      </c>
      <c r="H93" s="225">
        <v>215</v>
      </c>
      <c r="I93" s="226">
        <f t="shared" si="21"/>
        <v>389365</v>
      </c>
      <c r="J93" s="225">
        <v>300</v>
      </c>
      <c r="K93" s="226">
        <f t="shared" si="22"/>
        <v>543300</v>
      </c>
      <c r="L93" s="225">
        <v>308</v>
      </c>
      <c r="M93" s="226">
        <f t="shared" si="23"/>
        <v>557788</v>
      </c>
      <c r="N93" s="227">
        <v>176.96</v>
      </c>
      <c r="O93" s="228">
        <f t="shared" si="24"/>
        <v>320474.56</v>
      </c>
      <c r="P93" s="225">
        <v>92</v>
      </c>
      <c r="Q93" s="229">
        <f t="shared" si="25"/>
        <v>166612</v>
      </c>
    </row>
    <row r="94" spans="1:17">
      <c r="A94" s="211"/>
      <c r="B94" s="212">
        <f t="shared" si="26"/>
        <v>17</v>
      </c>
      <c r="C94" s="233" t="s">
        <v>32</v>
      </c>
      <c r="D94" s="214" t="s">
        <v>7</v>
      </c>
      <c r="E94" s="231">
        <v>33417</v>
      </c>
      <c r="F94" s="223">
        <v>1450</v>
      </c>
      <c r="G94" s="224">
        <f t="shared" si="20"/>
        <v>48454650</v>
      </c>
      <c r="H94" s="225">
        <v>500</v>
      </c>
      <c r="I94" s="226">
        <f t="shared" si="21"/>
        <v>16708500</v>
      </c>
      <c r="J94" s="225">
        <v>210</v>
      </c>
      <c r="K94" s="226">
        <f t="shared" si="22"/>
        <v>7017570</v>
      </c>
      <c r="L94" s="225">
        <v>315</v>
      </c>
      <c r="M94" s="226">
        <f t="shared" si="23"/>
        <v>10526355</v>
      </c>
      <c r="N94" s="227">
        <v>366.9008</v>
      </c>
      <c r="O94" s="228">
        <f t="shared" si="24"/>
        <v>12260724.033600001</v>
      </c>
      <c r="P94" s="225">
        <v>575</v>
      </c>
      <c r="Q94" s="229">
        <f t="shared" si="25"/>
        <v>19214775</v>
      </c>
    </row>
    <row r="95" spans="1:17">
      <c r="A95" s="211"/>
      <c r="B95" s="212">
        <f t="shared" si="26"/>
        <v>18</v>
      </c>
      <c r="C95" s="233" t="s">
        <v>33</v>
      </c>
      <c r="D95" s="214" t="s">
        <v>7</v>
      </c>
      <c r="E95" s="231">
        <v>1885</v>
      </c>
      <c r="F95" s="223">
        <v>1810</v>
      </c>
      <c r="G95" s="224">
        <f t="shared" si="20"/>
        <v>3411850</v>
      </c>
      <c r="H95" s="225">
        <v>715</v>
      </c>
      <c r="I95" s="226">
        <f t="shared" si="21"/>
        <v>1347775</v>
      </c>
      <c r="J95" s="225">
        <v>415</v>
      </c>
      <c r="K95" s="226">
        <f t="shared" si="22"/>
        <v>782275</v>
      </c>
      <c r="L95" s="225">
        <v>638</v>
      </c>
      <c r="M95" s="226">
        <f t="shared" si="23"/>
        <v>1202630</v>
      </c>
      <c r="N95" s="227">
        <v>499.68240000000003</v>
      </c>
      <c r="O95" s="228">
        <f t="shared" si="24"/>
        <v>941901.32400000002</v>
      </c>
      <c r="P95" s="225">
        <v>517.5</v>
      </c>
      <c r="Q95" s="229">
        <f t="shared" si="25"/>
        <v>975487.5</v>
      </c>
    </row>
    <row r="96" spans="1:17">
      <c r="A96" s="211"/>
      <c r="B96" s="212">
        <f t="shared" si="26"/>
        <v>19</v>
      </c>
      <c r="C96" s="233" t="s">
        <v>34</v>
      </c>
      <c r="D96" s="214" t="s">
        <v>7</v>
      </c>
      <c r="E96" s="231">
        <v>6273</v>
      </c>
      <c r="F96" s="223">
        <v>294</v>
      </c>
      <c r="G96" s="224">
        <f t="shared" si="20"/>
        <v>1844262</v>
      </c>
      <c r="H96" s="225">
        <v>572</v>
      </c>
      <c r="I96" s="226">
        <f t="shared" si="21"/>
        <v>3588156</v>
      </c>
      <c r="J96" s="225">
        <v>210</v>
      </c>
      <c r="K96" s="226">
        <f t="shared" si="22"/>
        <v>1317330</v>
      </c>
      <c r="L96" s="225">
        <v>323</v>
      </c>
      <c r="M96" s="226">
        <f t="shared" si="23"/>
        <v>2026179</v>
      </c>
      <c r="N96" s="227">
        <v>214.14960000000002</v>
      </c>
      <c r="O96" s="228">
        <f t="shared" si="24"/>
        <v>1343360.4408000002</v>
      </c>
      <c r="P96" s="225">
        <v>517.5</v>
      </c>
      <c r="Q96" s="229">
        <f t="shared" si="25"/>
        <v>3246277.5</v>
      </c>
    </row>
    <row r="97" spans="1:17">
      <c r="A97" s="211"/>
      <c r="B97" s="212">
        <f t="shared" si="26"/>
        <v>20</v>
      </c>
      <c r="C97" s="233" t="s">
        <v>35</v>
      </c>
      <c r="D97" s="214" t="s">
        <v>7</v>
      </c>
      <c r="E97" s="231">
        <v>5670</v>
      </c>
      <c r="F97" s="223">
        <v>310</v>
      </c>
      <c r="G97" s="224">
        <f t="shared" si="20"/>
        <v>1757700</v>
      </c>
      <c r="H97" s="225">
        <v>572</v>
      </c>
      <c r="I97" s="226">
        <f t="shared" si="21"/>
        <v>3243240</v>
      </c>
      <c r="J97" s="225">
        <v>218</v>
      </c>
      <c r="K97" s="226">
        <f t="shared" si="22"/>
        <v>1236060</v>
      </c>
      <c r="L97" s="225">
        <v>335</v>
      </c>
      <c r="M97" s="226">
        <f t="shared" si="23"/>
        <v>1899450</v>
      </c>
      <c r="N97" s="227">
        <v>219.52</v>
      </c>
      <c r="O97" s="228">
        <f t="shared" si="24"/>
        <v>1244678.4000000001</v>
      </c>
      <c r="P97" s="225">
        <v>517.5</v>
      </c>
      <c r="Q97" s="229">
        <f t="shared" si="25"/>
        <v>2934225</v>
      </c>
    </row>
    <row r="98" spans="1:17">
      <c r="A98" s="211"/>
      <c r="B98" s="212">
        <f t="shared" si="26"/>
        <v>21</v>
      </c>
      <c r="C98" s="233" t="s">
        <v>31</v>
      </c>
      <c r="D98" s="214" t="s">
        <v>7</v>
      </c>
      <c r="E98" s="231">
        <v>33225</v>
      </c>
      <c r="F98" s="223">
        <v>1550</v>
      </c>
      <c r="G98" s="224">
        <f t="shared" si="20"/>
        <v>51498750</v>
      </c>
      <c r="H98" s="225">
        <v>500</v>
      </c>
      <c r="I98" s="226">
        <f t="shared" si="21"/>
        <v>16612500</v>
      </c>
      <c r="J98" s="225">
        <v>205</v>
      </c>
      <c r="K98" s="226">
        <f t="shared" si="22"/>
        <v>6811125</v>
      </c>
      <c r="L98" s="225">
        <v>315</v>
      </c>
      <c r="M98" s="226">
        <f t="shared" si="23"/>
        <v>10465875</v>
      </c>
      <c r="N98" s="227">
        <v>370.72</v>
      </c>
      <c r="O98" s="228">
        <f t="shared" si="24"/>
        <v>12317172</v>
      </c>
      <c r="P98" s="225">
        <v>575</v>
      </c>
      <c r="Q98" s="229">
        <f t="shared" si="25"/>
        <v>19104375</v>
      </c>
    </row>
    <row r="99" spans="1:17">
      <c r="A99" s="211"/>
      <c r="B99" s="212">
        <f t="shared" si="26"/>
        <v>22</v>
      </c>
      <c r="C99" s="233" t="s">
        <v>36</v>
      </c>
      <c r="D99" s="214" t="s">
        <v>7</v>
      </c>
      <c r="E99" s="215">
        <v>39072</v>
      </c>
      <c r="F99" s="223">
        <v>310</v>
      </c>
      <c r="G99" s="224">
        <f t="shared" si="20"/>
        <v>12112320</v>
      </c>
      <c r="H99" s="225">
        <v>358</v>
      </c>
      <c r="I99" s="226">
        <f t="shared" si="21"/>
        <v>13987776</v>
      </c>
      <c r="J99" s="225">
        <v>115</v>
      </c>
      <c r="K99" s="226">
        <f t="shared" si="22"/>
        <v>4493280</v>
      </c>
      <c r="L99" s="225">
        <v>177</v>
      </c>
      <c r="M99" s="226">
        <f t="shared" si="23"/>
        <v>6915744</v>
      </c>
      <c r="N99" s="227">
        <v>109.76</v>
      </c>
      <c r="O99" s="228">
        <f t="shared" si="24"/>
        <v>4288542.7199999997</v>
      </c>
      <c r="P99" s="225">
        <v>517.5</v>
      </c>
      <c r="Q99" s="229">
        <f t="shared" si="25"/>
        <v>20219760</v>
      </c>
    </row>
    <row r="100" spans="1:17">
      <c r="A100" s="211"/>
      <c r="B100" s="212">
        <f t="shared" si="26"/>
        <v>23</v>
      </c>
      <c r="C100" s="233" t="s">
        <v>39</v>
      </c>
      <c r="D100" s="214" t="s">
        <v>7</v>
      </c>
      <c r="E100" s="230">
        <v>10974</v>
      </c>
      <c r="F100" s="223">
        <v>216</v>
      </c>
      <c r="G100" s="224">
        <f t="shared" si="20"/>
        <v>2370384</v>
      </c>
      <c r="H100" s="225">
        <v>158</v>
      </c>
      <c r="I100" s="226">
        <f t="shared" si="21"/>
        <v>1733892</v>
      </c>
      <c r="J100" s="225">
        <v>80</v>
      </c>
      <c r="K100" s="226">
        <f t="shared" si="22"/>
        <v>877920</v>
      </c>
      <c r="L100" s="225">
        <v>120</v>
      </c>
      <c r="M100" s="226">
        <f t="shared" si="23"/>
        <v>1316880</v>
      </c>
      <c r="N100" s="227">
        <v>105.96962133333334</v>
      </c>
      <c r="O100" s="228">
        <f t="shared" si="24"/>
        <v>1162910.624512</v>
      </c>
      <c r="P100" s="225">
        <v>115</v>
      </c>
      <c r="Q100" s="229">
        <f t="shared" si="25"/>
        <v>1262010</v>
      </c>
    </row>
    <row r="101" spans="1:17" ht="22.5">
      <c r="A101" s="211"/>
      <c r="B101" s="212">
        <f t="shared" si="26"/>
        <v>24</v>
      </c>
      <c r="C101" s="233" t="s">
        <v>40</v>
      </c>
      <c r="D101" s="214" t="s">
        <v>7</v>
      </c>
      <c r="E101" s="215">
        <v>26590</v>
      </c>
      <c r="F101" s="223">
        <v>227</v>
      </c>
      <c r="G101" s="224">
        <f t="shared" si="20"/>
        <v>6035930</v>
      </c>
      <c r="H101" s="225">
        <v>108</v>
      </c>
      <c r="I101" s="226">
        <f t="shared" si="21"/>
        <v>2871720</v>
      </c>
      <c r="J101" s="225">
        <v>80</v>
      </c>
      <c r="K101" s="226">
        <f t="shared" si="22"/>
        <v>2127200</v>
      </c>
      <c r="L101" s="225">
        <v>120</v>
      </c>
      <c r="M101" s="226">
        <f t="shared" si="23"/>
        <v>3190800</v>
      </c>
      <c r="N101" s="227">
        <v>75.692586666666671</v>
      </c>
      <c r="O101" s="228">
        <f t="shared" si="24"/>
        <v>2012665.8794666668</v>
      </c>
      <c r="P101" s="225">
        <v>115</v>
      </c>
      <c r="Q101" s="229">
        <f t="shared" si="25"/>
        <v>3057850</v>
      </c>
    </row>
    <row r="102" spans="1:17">
      <c r="A102" s="211"/>
      <c r="B102" s="212">
        <f t="shared" si="26"/>
        <v>25</v>
      </c>
      <c r="C102" s="233" t="s">
        <v>73</v>
      </c>
      <c r="D102" s="214" t="s">
        <v>7</v>
      </c>
      <c r="E102" s="215">
        <v>32372</v>
      </c>
      <c r="F102" s="223">
        <v>270</v>
      </c>
      <c r="G102" s="224">
        <f t="shared" si="20"/>
        <v>8740440</v>
      </c>
      <c r="H102" s="225">
        <v>108</v>
      </c>
      <c r="I102" s="226">
        <f t="shared" si="21"/>
        <v>3496176</v>
      </c>
      <c r="J102" s="225">
        <v>255</v>
      </c>
      <c r="K102" s="226">
        <f t="shared" si="22"/>
        <v>8254860</v>
      </c>
      <c r="L102" s="225">
        <v>392</v>
      </c>
      <c r="M102" s="226">
        <f t="shared" si="23"/>
        <v>12689824</v>
      </c>
      <c r="N102" s="227">
        <v>64.960000000000008</v>
      </c>
      <c r="O102" s="228">
        <f t="shared" si="24"/>
        <v>2102885.12</v>
      </c>
      <c r="P102" s="225">
        <v>115</v>
      </c>
      <c r="Q102" s="229">
        <f t="shared" si="25"/>
        <v>3722780</v>
      </c>
    </row>
    <row r="103" spans="1:17">
      <c r="A103" s="211"/>
      <c r="B103" s="212">
        <f t="shared" si="26"/>
        <v>26</v>
      </c>
      <c r="C103" s="233" t="s">
        <v>74</v>
      </c>
      <c r="D103" s="214" t="s">
        <v>7</v>
      </c>
      <c r="E103" s="230">
        <v>33417</v>
      </c>
      <c r="F103" s="223">
        <v>270</v>
      </c>
      <c r="G103" s="224">
        <f t="shared" si="20"/>
        <v>9022590</v>
      </c>
      <c r="H103" s="225">
        <v>268</v>
      </c>
      <c r="I103" s="226">
        <f t="shared" si="21"/>
        <v>8955756</v>
      </c>
      <c r="J103" s="225">
        <v>255</v>
      </c>
      <c r="K103" s="226">
        <f t="shared" si="22"/>
        <v>8521335</v>
      </c>
      <c r="L103" s="225">
        <v>392</v>
      </c>
      <c r="M103" s="226">
        <f t="shared" si="23"/>
        <v>13099464</v>
      </c>
      <c r="N103" s="227">
        <v>64.960000000000008</v>
      </c>
      <c r="O103" s="228">
        <f t="shared" si="24"/>
        <v>2170768.3200000003</v>
      </c>
      <c r="P103" s="225">
        <v>115</v>
      </c>
      <c r="Q103" s="229">
        <f t="shared" si="25"/>
        <v>3842955</v>
      </c>
    </row>
    <row r="104" spans="1:17">
      <c r="A104" s="211"/>
      <c r="B104" s="212">
        <f t="shared" si="26"/>
        <v>27</v>
      </c>
      <c r="C104" s="233" t="s">
        <v>75</v>
      </c>
      <c r="D104" s="214" t="s">
        <v>7</v>
      </c>
      <c r="E104" s="231">
        <v>32372</v>
      </c>
      <c r="F104" s="223">
        <v>270</v>
      </c>
      <c r="G104" s="224">
        <f t="shared" si="20"/>
        <v>8740440</v>
      </c>
      <c r="H104" s="225">
        <v>229</v>
      </c>
      <c r="I104" s="226">
        <f t="shared" si="21"/>
        <v>7413188</v>
      </c>
      <c r="J104" s="225">
        <v>255</v>
      </c>
      <c r="K104" s="226">
        <f t="shared" si="22"/>
        <v>8254860</v>
      </c>
      <c r="L104" s="225">
        <v>392</v>
      </c>
      <c r="M104" s="226">
        <f t="shared" si="23"/>
        <v>12689824</v>
      </c>
      <c r="N104" s="227">
        <v>64.960000000000008</v>
      </c>
      <c r="O104" s="228">
        <f t="shared" si="24"/>
        <v>2102885.12</v>
      </c>
      <c r="P104" s="225">
        <v>92</v>
      </c>
      <c r="Q104" s="229">
        <f t="shared" si="25"/>
        <v>2978224</v>
      </c>
    </row>
    <row r="105" spans="1:17">
      <c r="A105" s="211"/>
      <c r="B105" s="212">
        <f>B104+1</f>
        <v>28</v>
      </c>
      <c r="C105" s="233" t="s">
        <v>76</v>
      </c>
      <c r="D105" s="214" t="s">
        <v>7</v>
      </c>
      <c r="E105" s="215">
        <v>1976</v>
      </c>
      <c r="F105" s="223">
        <v>270</v>
      </c>
      <c r="G105" s="224">
        <f t="shared" si="20"/>
        <v>533520</v>
      </c>
      <c r="H105" s="225">
        <v>132</v>
      </c>
      <c r="I105" s="226">
        <f t="shared" si="21"/>
        <v>260832</v>
      </c>
      <c r="J105" s="225">
        <v>400</v>
      </c>
      <c r="K105" s="226">
        <f t="shared" si="22"/>
        <v>790400</v>
      </c>
      <c r="L105" s="225">
        <v>631</v>
      </c>
      <c r="M105" s="226">
        <f t="shared" si="23"/>
        <v>1246856</v>
      </c>
      <c r="N105" s="227">
        <v>84.000000000000014</v>
      </c>
      <c r="O105" s="228">
        <f t="shared" si="24"/>
        <v>165984.00000000003</v>
      </c>
      <c r="P105" s="225">
        <v>92</v>
      </c>
      <c r="Q105" s="229">
        <f t="shared" si="25"/>
        <v>181792</v>
      </c>
    </row>
    <row r="106" spans="1:17">
      <c r="A106" s="211"/>
      <c r="B106" s="212">
        <f t="shared" si="26"/>
        <v>29</v>
      </c>
      <c r="C106" s="233" t="s">
        <v>77</v>
      </c>
      <c r="D106" s="214" t="s">
        <v>7</v>
      </c>
      <c r="E106" s="230">
        <v>1977</v>
      </c>
      <c r="F106" s="223">
        <v>270</v>
      </c>
      <c r="G106" s="224">
        <f t="shared" si="20"/>
        <v>533790</v>
      </c>
      <c r="H106" s="225">
        <v>258</v>
      </c>
      <c r="I106" s="226">
        <f t="shared" si="21"/>
        <v>510066</v>
      </c>
      <c r="J106" s="225">
        <v>400</v>
      </c>
      <c r="K106" s="226">
        <f t="shared" si="22"/>
        <v>790800</v>
      </c>
      <c r="L106" s="225">
        <v>631</v>
      </c>
      <c r="M106" s="226">
        <f t="shared" si="23"/>
        <v>1247487</v>
      </c>
      <c r="N106" s="227">
        <v>82.88000000000001</v>
      </c>
      <c r="O106" s="228">
        <f t="shared" si="24"/>
        <v>163853.76000000001</v>
      </c>
      <c r="P106" s="225">
        <v>92</v>
      </c>
      <c r="Q106" s="229">
        <f t="shared" si="25"/>
        <v>181884</v>
      </c>
    </row>
    <row r="107" spans="1:17">
      <c r="A107" s="211"/>
      <c r="B107" s="212">
        <f t="shared" si="26"/>
        <v>30</v>
      </c>
      <c r="C107" s="233" t="s">
        <v>41</v>
      </c>
      <c r="D107" s="214" t="s">
        <v>7</v>
      </c>
      <c r="E107" s="231">
        <v>2417</v>
      </c>
      <c r="F107" s="223">
        <v>234</v>
      </c>
      <c r="G107" s="224">
        <f t="shared" si="20"/>
        <v>565578</v>
      </c>
      <c r="H107" s="225">
        <v>286</v>
      </c>
      <c r="I107" s="226">
        <f t="shared" si="21"/>
        <v>691262</v>
      </c>
      <c r="J107" s="225">
        <v>213</v>
      </c>
      <c r="K107" s="226">
        <f t="shared" si="22"/>
        <v>514821</v>
      </c>
      <c r="L107" s="225">
        <v>328</v>
      </c>
      <c r="M107" s="226">
        <f t="shared" si="23"/>
        <v>792776</v>
      </c>
      <c r="N107" s="227">
        <v>144.11868501333336</v>
      </c>
      <c r="O107" s="228">
        <f t="shared" si="24"/>
        <v>348334.86167722673</v>
      </c>
      <c r="P107" s="225">
        <v>92</v>
      </c>
      <c r="Q107" s="229">
        <f t="shared" si="25"/>
        <v>222364</v>
      </c>
    </row>
    <row r="108" spans="1:17">
      <c r="A108" s="211"/>
      <c r="B108" s="212">
        <f t="shared" si="26"/>
        <v>31</v>
      </c>
      <c r="C108" s="213" t="s">
        <v>14</v>
      </c>
      <c r="D108" s="214" t="s">
        <v>7</v>
      </c>
      <c r="E108" s="231">
        <v>33417</v>
      </c>
      <c r="F108" s="223">
        <v>307</v>
      </c>
      <c r="G108" s="224">
        <f t="shared" si="20"/>
        <v>10259019</v>
      </c>
      <c r="H108" s="225">
        <v>108</v>
      </c>
      <c r="I108" s="226">
        <f t="shared" si="21"/>
        <v>3609036</v>
      </c>
      <c r="J108" s="225">
        <v>65</v>
      </c>
      <c r="K108" s="226">
        <f t="shared" si="22"/>
        <v>2172105</v>
      </c>
      <c r="L108" s="225">
        <v>120</v>
      </c>
      <c r="M108" s="226">
        <f t="shared" si="23"/>
        <v>4010040</v>
      </c>
      <c r="N108" s="227">
        <v>75.405866666666682</v>
      </c>
      <c r="O108" s="228">
        <f t="shared" si="24"/>
        <v>2519837.8464000006</v>
      </c>
      <c r="P108" s="225">
        <v>92</v>
      </c>
      <c r="Q108" s="229">
        <f t="shared" si="25"/>
        <v>3074364</v>
      </c>
    </row>
    <row r="109" spans="1:17">
      <c r="A109" s="211"/>
      <c r="B109" s="212">
        <f t="shared" si="26"/>
        <v>32</v>
      </c>
      <c r="C109" s="213" t="s">
        <v>16</v>
      </c>
      <c r="D109" s="214" t="s">
        <v>7</v>
      </c>
      <c r="E109" s="215">
        <v>33417</v>
      </c>
      <c r="F109" s="223">
        <v>350</v>
      </c>
      <c r="G109" s="224">
        <f t="shared" si="20"/>
        <v>11695950</v>
      </c>
      <c r="H109" s="225">
        <v>365</v>
      </c>
      <c r="I109" s="226">
        <f t="shared" si="21"/>
        <v>12197205</v>
      </c>
      <c r="J109" s="225">
        <v>300</v>
      </c>
      <c r="K109" s="226">
        <f t="shared" si="22"/>
        <v>10025100</v>
      </c>
      <c r="L109" s="225">
        <v>298</v>
      </c>
      <c r="M109" s="226">
        <f t="shared" si="23"/>
        <v>9958266</v>
      </c>
      <c r="N109" s="227">
        <v>75.405866666666682</v>
      </c>
      <c r="O109" s="228">
        <f t="shared" si="24"/>
        <v>2519837.8464000006</v>
      </c>
      <c r="P109" s="225">
        <v>575</v>
      </c>
      <c r="Q109" s="229">
        <f t="shared" si="25"/>
        <v>19214775</v>
      </c>
    </row>
    <row r="110" spans="1:17">
      <c r="A110" s="211"/>
      <c r="B110" s="212">
        <f t="shared" si="26"/>
        <v>33</v>
      </c>
      <c r="C110" s="213" t="s">
        <v>17</v>
      </c>
      <c r="D110" s="214" t="s">
        <v>7</v>
      </c>
      <c r="E110" s="215">
        <v>7305</v>
      </c>
      <c r="F110" s="223">
        <v>350</v>
      </c>
      <c r="G110" s="224">
        <f t="shared" si="20"/>
        <v>2556750</v>
      </c>
      <c r="H110" s="225">
        <v>365</v>
      </c>
      <c r="I110" s="226">
        <f t="shared" si="21"/>
        <v>2666325</v>
      </c>
      <c r="J110" s="225">
        <v>300</v>
      </c>
      <c r="K110" s="226">
        <f t="shared" si="22"/>
        <v>2191500</v>
      </c>
      <c r="L110" s="225">
        <v>298</v>
      </c>
      <c r="M110" s="226">
        <f t="shared" si="23"/>
        <v>2176890</v>
      </c>
      <c r="N110" s="227">
        <v>350.58613333333341</v>
      </c>
      <c r="O110" s="228">
        <f t="shared" si="24"/>
        <v>2561031.7040000004</v>
      </c>
      <c r="P110" s="225">
        <v>575</v>
      </c>
      <c r="Q110" s="229">
        <f t="shared" si="25"/>
        <v>4200375</v>
      </c>
    </row>
    <row r="111" spans="1:17">
      <c r="A111" s="211"/>
      <c r="B111" s="212">
        <f t="shared" si="26"/>
        <v>34</v>
      </c>
      <c r="C111" s="213" t="s">
        <v>18</v>
      </c>
      <c r="D111" s="214" t="s">
        <v>7</v>
      </c>
      <c r="E111" s="230">
        <v>13375</v>
      </c>
      <c r="F111" s="223">
        <v>556</v>
      </c>
      <c r="G111" s="224">
        <f t="shared" si="20"/>
        <v>7436500</v>
      </c>
      <c r="H111" s="225">
        <v>720</v>
      </c>
      <c r="I111" s="226">
        <f t="shared" si="21"/>
        <v>9630000</v>
      </c>
      <c r="J111" s="225">
        <v>430</v>
      </c>
      <c r="K111" s="226">
        <f t="shared" si="22"/>
        <v>5751250</v>
      </c>
      <c r="L111" s="225">
        <v>340</v>
      </c>
      <c r="M111" s="226">
        <f t="shared" si="23"/>
        <v>4547500</v>
      </c>
      <c r="N111" s="227">
        <v>760.78986666666674</v>
      </c>
      <c r="O111" s="228">
        <f t="shared" si="24"/>
        <v>10175564.466666667</v>
      </c>
      <c r="P111" s="225">
        <v>345</v>
      </c>
      <c r="Q111" s="229">
        <f t="shared" si="25"/>
        <v>4614375</v>
      </c>
    </row>
    <row r="112" spans="1:17">
      <c r="A112" s="211"/>
      <c r="B112" s="212">
        <f t="shared" si="26"/>
        <v>35</v>
      </c>
      <c r="C112" s="213" t="s">
        <v>19</v>
      </c>
      <c r="D112" s="214" t="s">
        <v>7</v>
      </c>
      <c r="E112" s="215">
        <v>33050</v>
      </c>
      <c r="F112" s="223">
        <v>2245</v>
      </c>
      <c r="G112" s="224">
        <f t="shared" si="20"/>
        <v>74197250</v>
      </c>
      <c r="H112" s="225">
        <v>1438</v>
      </c>
      <c r="I112" s="226">
        <f t="shared" si="21"/>
        <v>47525900</v>
      </c>
      <c r="J112" s="225">
        <v>1500</v>
      </c>
      <c r="K112" s="226">
        <f t="shared" si="22"/>
        <v>49575000</v>
      </c>
      <c r="L112" s="225">
        <v>1420</v>
      </c>
      <c r="M112" s="226">
        <f t="shared" si="23"/>
        <v>46931000</v>
      </c>
      <c r="N112" s="227">
        <v>1940.9600000000003</v>
      </c>
      <c r="O112" s="228">
        <f t="shared" si="24"/>
        <v>64148728.000000007</v>
      </c>
      <c r="P112" s="225">
        <v>862.5</v>
      </c>
      <c r="Q112" s="229">
        <f t="shared" si="25"/>
        <v>28505625</v>
      </c>
    </row>
    <row r="113" spans="1:17">
      <c r="A113" s="211"/>
      <c r="B113" s="212">
        <f t="shared" si="26"/>
        <v>36</v>
      </c>
      <c r="C113" s="213" t="s">
        <v>78</v>
      </c>
      <c r="D113" s="214" t="s">
        <v>7</v>
      </c>
      <c r="E113" s="215">
        <v>3135</v>
      </c>
      <c r="F113" s="223">
        <v>412</v>
      </c>
      <c r="G113" s="224">
        <f t="shared" si="20"/>
        <v>1291620</v>
      </c>
      <c r="H113" s="225">
        <v>1000</v>
      </c>
      <c r="I113" s="226">
        <f t="shared" si="21"/>
        <v>3135000</v>
      </c>
      <c r="J113" s="225">
        <v>500</v>
      </c>
      <c r="K113" s="226">
        <f t="shared" si="22"/>
        <v>1567500</v>
      </c>
      <c r="L113" s="225">
        <v>700</v>
      </c>
      <c r="M113" s="226">
        <f t="shared" si="23"/>
        <v>2194500</v>
      </c>
      <c r="N113" s="227">
        <v>110.88000000000001</v>
      </c>
      <c r="O113" s="228">
        <f t="shared" si="24"/>
        <v>347608.80000000005</v>
      </c>
      <c r="P113" s="225">
        <v>172.5</v>
      </c>
      <c r="Q113" s="229">
        <f t="shared" si="25"/>
        <v>540787.5</v>
      </c>
    </row>
    <row r="114" spans="1:17">
      <c r="A114" s="211"/>
      <c r="B114" s="212">
        <f t="shared" si="26"/>
        <v>37</v>
      </c>
      <c r="C114" s="213" t="s">
        <v>79</v>
      </c>
      <c r="D114" s="214" t="s">
        <v>7</v>
      </c>
      <c r="E114" s="230">
        <v>33289</v>
      </c>
      <c r="F114" s="223">
        <v>130</v>
      </c>
      <c r="G114" s="224">
        <f t="shared" si="20"/>
        <v>4327570</v>
      </c>
      <c r="H114" s="225">
        <v>90</v>
      </c>
      <c r="I114" s="226">
        <f t="shared" si="21"/>
        <v>2996010</v>
      </c>
      <c r="J114" s="225">
        <v>260</v>
      </c>
      <c r="K114" s="226">
        <f t="shared" si="22"/>
        <v>8655140</v>
      </c>
      <c r="L114" s="225">
        <v>450</v>
      </c>
      <c r="M114" s="226">
        <f t="shared" si="23"/>
        <v>14980050</v>
      </c>
      <c r="N114" s="227">
        <v>87.360000000000014</v>
      </c>
      <c r="O114" s="228">
        <f t="shared" si="24"/>
        <v>2908127.0400000005</v>
      </c>
      <c r="P114" s="225">
        <v>57.5</v>
      </c>
      <c r="Q114" s="229">
        <f t="shared" si="25"/>
        <v>1914117.5</v>
      </c>
    </row>
    <row r="115" spans="1:17">
      <c r="A115" s="211"/>
      <c r="B115" s="212">
        <f t="shared" si="26"/>
        <v>38</v>
      </c>
      <c r="C115" s="213" t="s">
        <v>20</v>
      </c>
      <c r="D115" s="214" t="s">
        <v>7</v>
      </c>
      <c r="E115" s="231">
        <v>9396</v>
      </c>
      <c r="F115" s="223">
        <v>295</v>
      </c>
      <c r="G115" s="224">
        <f t="shared" si="20"/>
        <v>2771820</v>
      </c>
      <c r="H115" s="225">
        <v>150</v>
      </c>
      <c r="I115" s="226">
        <f t="shared" si="21"/>
        <v>1409400</v>
      </c>
      <c r="J115" s="225">
        <v>600</v>
      </c>
      <c r="K115" s="226">
        <f t="shared" si="22"/>
        <v>5637600</v>
      </c>
      <c r="L115" s="225">
        <v>718</v>
      </c>
      <c r="M115" s="226">
        <f t="shared" si="23"/>
        <v>6746328</v>
      </c>
      <c r="N115" s="227">
        <v>428.76586666666668</v>
      </c>
      <c r="O115" s="228">
        <f t="shared" si="24"/>
        <v>4028684.0832000002</v>
      </c>
      <c r="P115" s="225">
        <v>230</v>
      </c>
      <c r="Q115" s="229">
        <f t="shared" si="25"/>
        <v>2161080</v>
      </c>
    </row>
    <row r="116" spans="1:17">
      <c r="A116" s="211"/>
      <c r="B116" s="212">
        <f t="shared" si="26"/>
        <v>39</v>
      </c>
      <c r="C116" s="213" t="s">
        <v>21</v>
      </c>
      <c r="D116" s="214" t="s">
        <v>7</v>
      </c>
      <c r="E116" s="231">
        <v>13956</v>
      </c>
      <c r="F116" s="223">
        <v>97</v>
      </c>
      <c r="G116" s="224">
        <f t="shared" si="20"/>
        <v>1353732</v>
      </c>
      <c r="H116" s="225">
        <v>482</v>
      </c>
      <c r="I116" s="226">
        <f t="shared" si="21"/>
        <v>6726792</v>
      </c>
      <c r="J116" s="225">
        <v>400</v>
      </c>
      <c r="K116" s="226">
        <f t="shared" si="22"/>
        <v>5582400</v>
      </c>
      <c r="L116" s="225">
        <v>580</v>
      </c>
      <c r="M116" s="226">
        <f t="shared" si="23"/>
        <v>8094480</v>
      </c>
      <c r="N116" s="227">
        <v>15.000533333333333</v>
      </c>
      <c r="O116" s="228">
        <f t="shared" si="24"/>
        <v>209347.44320000001</v>
      </c>
      <c r="P116" s="225">
        <v>575</v>
      </c>
      <c r="Q116" s="229">
        <f t="shared" si="25"/>
        <v>8024700</v>
      </c>
    </row>
    <row r="117" spans="1:17">
      <c r="A117" s="211"/>
      <c r="B117" s="212">
        <f t="shared" si="26"/>
        <v>40</v>
      </c>
      <c r="C117" s="213" t="s">
        <v>22</v>
      </c>
      <c r="D117" s="214" t="s">
        <v>7</v>
      </c>
      <c r="E117" s="215">
        <v>13312</v>
      </c>
      <c r="F117" s="223">
        <v>810</v>
      </c>
      <c r="G117" s="224">
        <f t="shared" si="20"/>
        <v>10782720</v>
      </c>
      <c r="H117" s="225">
        <v>778</v>
      </c>
      <c r="I117" s="226">
        <f t="shared" si="21"/>
        <v>10356736</v>
      </c>
      <c r="J117" s="225">
        <v>820</v>
      </c>
      <c r="K117" s="226">
        <f t="shared" si="22"/>
        <v>10915840</v>
      </c>
      <c r="L117" s="225">
        <v>1290</v>
      </c>
      <c r="M117" s="226">
        <f t="shared" si="23"/>
        <v>17172480</v>
      </c>
      <c r="N117" s="227">
        <v>1634.0800000000002</v>
      </c>
      <c r="O117" s="228">
        <f t="shared" si="24"/>
        <v>21752872.960000001</v>
      </c>
      <c r="P117" s="225">
        <v>460</v>
      </c>
      <c r="Q117" s="229">
        <f t="shared" si="25"/>
        <v>6123520</v>
      </c>
    </row>
    <row r="118" spans="1:17">
      <c r="A118" s="211"/>
      <c r="B118" s="212">
        <f t="shared" si="26"/>
        <v>41</v>
      </c>
      <c r="C118" s="213" t="s">
        <v>23</v>
      </c>
      <c r="D118" s="214" t="s">
        <v>7</v>
      </c>
      <c r="E118" s="215">
        <v>22824</v>
      </c>
      <c r="F118" s="223">
        <v>84</v>
      </c>
      <c r="G118" s="224">
        <f t="shared" si="20"/>
        <v>1917216</v>
      </c>
      <c r="H118" s="225">
        <v>590</v>
      </c>
      <c r="I118" s="226">
        <f t="shared" si="21"/>
        <v>13466160</v>
      </c>
      <c r="J118" s="225">
        <v>420</v>
      </c>
      <c r="K118" s="226">
        <f t="shared" si="22"/>
        <v>9586080</v>
      </c>
      <c r="L118" s="225">
        <v>548</v>
      </c>
      <c r="M118" s="226">
        <f t="shared" si="23"/>
        <v>12507552</v>
      </c>
      <c r="N118" s="227">
        <v>518.37706666666668</v>
      </c>
      <c r="O118" s="228">
        <f t="shared" si="24"/>
        <v>11831438.169600001</v>
      </c>
      <c r="P118" s="225">
        <v>1150</v>
      </c>
      <c r="Q118" s="229">
        <f t="shared" si="25"/>
        <v>26247600</v>
      </c>
    </row>
    <row r="119" spans="1:17">
      <c r="A119" s="211"/>
      <c r="B119" s="212">
        <f t="shared" si="26"/>
        <v>42</v>
      </c>
      <c r="C119" s="213" t="s">
        <v>80</v>
      </c>
      <c r="D119" s="214" t="s">
        <v>7</v>
      </c>
      <c r="E119" s="215">
        <v>5850</v>
      </c>
      <c r="F119" s="223">
        <v>652</v>
      </c>
      <c r="G119" s="224">
        <f t="shared" si="20"/>
        <v>3814200</v>
      </c>
      <c r="H119" s="225">
        <v>613</v>
      </c>
      <c r="I119" s="226">
        <f t="shared" si="21"/>
        <v>3586050</v>
      </c>
      <c r="J119" s="225">
        <v>400</v>
      </c>
      <c r="K119" s="226">
        <f t="shared" si="22"/>
        <v>2340000</v>
      </c>
      <c r="L119" s="225">
        <v>300</v>
      </c>
      <c r="M119" s="226">
        <f t="shared" si="23"/>
        <v>1755000</v>
      </c>
      <c r="N119" s="227">
        <v>1028.5632000000001</v>
      </c>
      <c r="O119" s="228">
        <f t="shared" si="24"/>
        <v>6017094.7200000007</v>
      </c>
      <c r="P119" s="225">
        <v>230</v>
      </c>
      <c r="Q119" s="229">
        <f t="shared" si="25"/>
        <v>1345500</v>
      </c>
    </row>
    <row r="120" spans="1:17">
      <c r="A120" s="211"/>
      <c r="B120" s="212">
        <f t="shared" si="26"/>
        <v>43</v>
      </c>
      <c r="C120" s="234" t="s">
        <v>81</v>
      </c>
      <c r="D120" s="235" t="s">
        <v>7</v>
      </c>
      <c r="E120" s="215">
        <v>1976</v>
      </c>
      <c r="F120" s="236">
        <v>268</v>
      </c>
      <c r="G120" s="224">
        <f t="shared" si="20"/>
        <v>529568</v>
      </c>
      <c r="H120" s="225">
        <v>248</v>
      </c>
      <c r="I120" s="226">
        <f t="shared" si="21"/>
        <v>490048</v>
      </c>
      <c r="J120" s="225">
        <v>80</v>
      </c>
      <c r="K120" s="226">
        <f t="shared" si="22"/>
        <v>158080</v>
      </c>
      <c r="L120" s="225">
        <v>300</v>
      </c>
      <c r="M120" s="226">
        <f t="shared" si="23"/>
        <v>592800</v>
      </c>
      <c r="N120" s="227">
        <v>61.600000000000009</v>
      </c>
      <c r="O120" s="228">
        <f t="shared" si="24"/>
        <v>121721.60000000002</v>
      </c>
      <c r="P120" s="225">
        <v>115</v>
      </c>
      <c r="Q120" s="229">
        <f t="shared" si="25"/>
        <v>227240</v>
      </c>
    </row>
    <row r="121" spans="1:17" ht="15.75" thickBot="1">
      <c r="A121" s="237"/>
      <c r="B121" s="212">
        <f t="shared" si="26"/>
        <v>44</v>
      </c>
      <c r="C121" s="238" t="s">
        <v>82</v>
      </c>
      <c r="D121" s="239" t="s">
        <v>7</v>
      </c>
      <c r="E121" s="240">
        <v>1991</v>
      </c>
      <c r="F121" s="241">
        <v>190</v>
      </c>
      <c r="G121" s="224">
        <f t="shared" si="20"/>
        <v>378290</v>
      </c>
      <c r="H121" s="242">
        <v>375</v>
      </c>
      <c r="I121" s="243">
        <f t="shared" si="21"/>
        <v>746625</v>
      </c>
      <c r="J121" s="242">
        <v>250</v>
      </c>
      <c r="K121" s="243">
        <f t="shared" si="22"/>
        <v>497750</v>
      </c>
      <c r="L121" s="244">
        <v>450</v>
      </c>
      <c r="M121" s="243">
        <f t="shared" si="23"/>
        <v>895950</v>
      </c>
      <c r="N121" s="245">
        <v>99.68</v>
      </c>
      <c r="O121" s="246">
        <f t="shared" si="24"/>
        <v>198462.88</v>
      </c>
      <c r="P121" s="244">
        <v>172.5</v>
      </c>
      <c r="Q121" s="247">
        <f t="shared" si="25"/>
        <v>343447.5</v>
      </c>
    </row>
    <row r="122" spans="1:17" ht="16.5" thickBot="1">
      <c r="A122" s="248" t="s">
        <v>134</v>
      </c>
      <c r="B122" s="249"/>
      <c r="C122" s="249"/>
      <c r="D122" s="249"/>
      <c r="E122" s="249"/>
      <c r="F122" s="250"/>
      <c r="G122" s="251">
        <f>SUM(G78:G121)</f>
        <v>473350992</v>
      </c>
      <c r="H122" s="249"/>
      <c r="I122" s="210">
        <f>SUM(I78:I121)</f>
        <v>254476699</v>
      </c>
      <c r="J122" s="249"/>
      <c r="K122" s="210">
        <f>SUM(K78:K121)</f>
        <v>221249729</v>
      </c>
      <c r="L122" s="249"/>
      <c r="M122" s="210">
        <f>SUM(M78:M121)</f>
        <v>296350282</v>
      </c>
      <c r="N122" s="249"/>
      <c r="O122" s="209">
        <f>SUM(O78:O121)</f>
        <v>218523970.03133619</v>
      </c>
      <c r="P122" s="250"/>
      <c r="Q122" s="252">
        <f>SUM(Q78:Q121)</f>
        <v>289581017</v>
      </c>
    </row>
    <row r="124" spans="1:17" ht="15.75" thickBot="1"/>
    <row r="125" spans="1:17" ht="16.5" thickBot="1">
      <c r="A125" s="346" t="s">
        <v>137</v>
      </c>
      <c r="B125" s="347"/>
      <c r="C125" s="347"/>
      <c r="D125" s="347"/>
      <c r="E125" s="347"/>
      <c r="F125" s="347"/>
      <c r="G125" s="347"/>
      <c r="H125" s="347"/>
      <c r="I125" s="347"/>
      <c r="J125" s="347"/>
      <c r="K125" s="347"/>
      <c r="L125" s="347"/>
      <c r="M125" s="347"/>
      <c r="N125" s="347"/>
      <c r="O125" s="347"/>
      <c r="P125" s="347"/>
      <c r="Q125" s="348"/>
    </row>
    <row r="126" spans="1:17" ht="15.75" thickBot="1">
      <c r="A126" s="349"/>
      <c r="B126" s="350"/>
      <c r="C126" s="350" t="s">
        <v>1</v>
      </c>
      <c r="D126" s="253"/>
      <c r="E126" s="253"/>
      <c r="F126" s="383" t="s">
        <v>164</v>
      </c>
      <c r="G126" s="360"/>
      <c r="H126" s="361" t="s">
        <v>165</v>
      </c>
      <c r="I126" s="362"/>
      <c r="J126" s="363" t="s">
        <v>166</v>
      </c>
      <c r="K126" s="364"/>
      <c r="L126" s="365" t="s">
        <v>167</v>
      </c>
      <c r="M126" s="366"/>
      <c r="N126" s="367" t="s">
        <v>168</v>
      </c>
      <c r="O126" s="368"/>
      <c r="P126" s="369" t="s">
        <v>169</v>
      </c>
      <c r="Q126" s="370"/>
    </row>
    <row r="127" spans="1:17" ht="23.25" thickBot="1">
      <c r="A127" s="351"/>
      <c r="B127" s="352"/>
      <c r="C127" s="352"/>
      <c r="D127" s="254" t="s">
        <v>2</v>
      </c>
      <c r="E127" s="254" t="s">
        <v>3</v>
      </c>
      <c r="F127" s="255" t="s">
        <v>170</v>
      </c>
      <c r="G127" s="255" t="s">
        <v>4</v>
      </c>
      <c r="H127" s="256" t="s">
        <v>170</v>
      </c>
      <c r="I127" s="256" t="s">
        <v>4</v>
      </c>
      <c r="J127" s="257" t="s">
        <v>170</v>
      </c>
      <c r="K127" s="257" t="s">
        <v>4</v>
      </c>
      <c r="L127" s="258" t="s">
        <v>170</v>
      </c>
      <c r="M127" s="258" t="s">
        <v>4</v>
      </c>
      <c r="N127" s="259" t="s">
        <v>170</v>
      </c>
      <c r="O127" s="259" t="s">
        <v>4</v>
      </c>
      <c r="P127" s="260" t="s">
        <v>170</v>
      </c>
      <c r="Q127" s="260" t="s">
        <v>4</v>
      </c>
    </row>
    <row r="128" spans="1:17" ht="15.75" thickBot="1">
      <c r="A128" s="261"/>
      <c r="B128" s="262">
        <v>1</v>
      </c>
      <c r="C128" s="263" t="s">
        <v>83</v>
      </c>
      <c r="D128" s="264">
        <v>2927</v>
      </c>
      <c r="E128" s="265">
        <v>2927</v>
      </c>
      <c r="F128" s="266">
        <v>1300</v>
      </c>
      <c r="G128" s="267">
        <f>+F128*E128</f>
        <v>3805100</v>
      </c>
      <c r="H128" s="268">
        <v>2000</v>
      </c>
      <c r="I128" s="269">
        <f>+H128*E128</f>
        <v>5854000</v>
      </c>
      <c r="J128" s="270">
        <v>1920</v>
      </c>
      <c r="K128" s="271">
        <f>+J128*E128</f>
        <v>5619840</v>
      </c>
      <c r="L128" s="272">
        <v>1800</v>
      </c>
      <c r="M128" s="269">
        <f>+L128*E128</f>
        <v>5268600</v>
      </c>
      <c r="N128" s="266">
        <v>2438.2400000000002</v>
      </c>
      <c r="O128" s="269">
        <f>+N128*E128</f>
        <v>7136728.4800000004</v>
      </c>
      <c r="P128" s="272">
        <v>517.5</v>
      </c>
      <c r="Q128" s="273">
        <f>+P128*E128</f>
        <v>1514722.5</v>
      </c>
    </row>
    <row r="129" spans="1:17" ht="15.75" thickBot="1">
      <c r="A129" s="274"/>
      <c r="B129" s="262">
        <f>B128+1</f>
        <v>2</v>
      </c>
      <c r="C129" s="275" t="s">
        <v>84</v>
      </c>
      <c r="D129" s="276" t="s">
        <v>7</v>
      </c>
      <c r="E129" s="265">
        <v>60195</v>
      </c>
      <c r="F129" s="277">
        <v>505</v>
      </c>
      <c r="G129" s="278">
        <f t="shared" ref="G129:G182" si="27">+F129*E129</f>
        <v>30398475</v>
      </c>
      <c r="H129" s="279">
        <v>815</v>
      </c>
      <c r="I129" s="280">
        <f t="shared" ref="I129:I182" si="28">+H129*E129</f>
        <v>49058925</v>
      </c>
      <c r="J129" s="281">
        <v>740</v>
      </c>
      <c r="K129" s="282">
        <f t="shared" ref="K129:K182" si="29">+J129*E129</f>
        <v>44544300</v>
      </c>
      <c r="L129" s="283">
        <v>736</v>
      </c>
      <c r="M129" s="280">
        <f t="shared" ref="M129:M182" si="30">+L129*E129</f>
        <v>44303520</v>
      </c>
      <c r="N129" s="284">
        <v>1296.96</v>
      </c>
      <c r="O129" s="280">
        <f t="shared" ref="O129:O182" si="31">+N129*E129</f>
        <v>78070507.200000003</v>
      </c>
      <c r="P129" s="285">
        <v>345</v>
      </c>
      <c r="Q129" s="286">
        <f t="shared" ref="Q129:Q182" si="32">+P129*E129</f>
        <v>20767275</v>
      </c>
    </row>
    <row r="130" spans="1:17" ht="15.75" thickBot="1">
      <c r="A130" s="274"/>
      <c r="B130" s="262">
        <f t="shared" ref="B130:B164" si="33">B129+1</f>
        <v>3</v>
      </c>
      <c r="C130" s="275" t="s">
        <v>85</v>
      </c>
      <c r="D130" s="276" t="s">
        <v>7</v>
      </c>
      <c r="E130" s="265">
        <v>82223</v>
      </c>
      <c r="F130" s="277">
        <v>501</v>
      </c>
      <c r="G130" s="278">
        <f t="shared" si="27"/>
        <v>41193723</v>
      </c>
      <c r="H130" s="279">
        <v>815</v>
      </c>
      <c r="I130" s="280">
        <f t="shared" si="28"/>
        <v>67011745</v>
      </c>
      <c r="J130" s="281">
        <v>735</v>
      </c>
      <c r="K130" s="282">
        <f t="shared" si="29"/>
        <v>60433905</v>
      </c>
      <c r="L130" s="283">
        <v>731</v>
      </c>
      <c r="M130" s="280">
        <f t="shared" si="30"/>
        <v>60105013</v>
      </c>
      <c r="N130" s="284">
        <v>1072.96</v>
      </c>
      <c r="O130" s="280">
        <f t="shared" si="31"/>
        <v>88221990.079999998</v>
      </c>
      <c r="P130" s="285">
        <v>345</v>
      </c>
      <c r="Q130" s="286">
        <f t="shared" si="32"/>
        <v>28366935</v>
      </c>
    </row>
    <row r="131" spans="1:17" ht="15.75" thickBot="1">
      <c r="A131" s="274"/>
      <c r="B131" s="262">
        <f t="shared" si="33"/>
        <v>4</v>
      </c>
      <c r="C131" s="275" t="s">
        <v>86</v>
      </c>
      <c r="D131" s="276" t="s">
        <v>7</v>
      </c>
      <c r="E131" s="265">
        <v>297</v>
      </c>
      <c r="F131" s="277">
        <v>2856</v>
      </c>
      <c r="G131" s="278">
        <f t="shared" si="27"/>
        <v>848232</v>
      </c>
      <c r="H131" s="279">
        <v>2500</v>
      </c>
      <c r="I131" s="280">
        <f t="shared" si="28"/>
        <v>742500</v>
      </c>
      <c r="J131" s="281">
        <v>3660</v>
      </c>
      <c r="K131" s="282">
        <f t="shared" si="29"/>
        <v>1087020</v>
      </c>
      <c r="L131" s="283">
        <v>3525</v>
      </c>
      <c r="M131" s="280">
        <f t="shared" si="30"/>
        <v>1046925</v>
      </c>
      <c r="N131" s="284">
        <v>4562.2192000000005</v>
      </c>
      <c r="O131" s="280">
        <f t="shared" si="31"/>
        <v>1354979.1024000002</v>
      </c>
      <c r="P131" s="285">
        <v>172.5</v>
      </c>
      <c r="Q131" s="286">
        <f t="shared" si="32"/>
        <v>51232.5</v>
      </c>
    </row>
    <row r="132" spans="1:17" ht="15.75" thickBot="1">
      <c r="A132" s="274"/>
      <c r="B132" s="262">
        <f t="shared" si="33"/>
        <v>5</v>
      </c>
      <c r="C132" s="275" t="s">
        <v>87</v>
      </c>
      <c r="D132" s="276" t="s">
        <v>7</v>
      </c>
      <c r="E132" s="265">
        <v>52</v>
      </c>
      <c r="F132" s="277">
        <v>14881</v>
      </c>
      <c r="G132" s="278">
        <f t="shared" si="27"/>
        <v>773812</v>
      </c>
      <c r="H132" s="279">
        <v>7858</v>
      </c>
      <c r="I132" s="280">
        <f t="shared" si="28"/>
        <v>408616</v>
      </c>
      <c r="J132" s="281">
        <v>18778</v>
      </c>
      <c r="K132" s="282">
        <f t="shared" si="29"/>
        <v>976456</v>
      </c>
      <c r="L132" s="283">
        <v>17510</v>
      </c>
      <c r="M132" s="280">
        <f t="shared" si="30"/>
        <v>910520</v>
      </c>
      <c r="N132" s="284">
        <v>4562.2192000000005</v>
      </c>
      <c r="O132" s="280">
        <f t="shared" si="31"/>
        <v>237235.39840000003</v>
      </c>
      <c r="P132" s="285">
        <v>172.5</v>
      </c>
      <c r="Q132" s="286">
        <f t="shared" si="32"/>
        <v>8970</v>
      </c>
    </row>
    <row r="133" spans="1:17" ht="15.75" thickBot="1">
      <c r="A133" s="274"/>
      <c r="B133" s="262">
        <f t="shared" si="33"/>
        <v>6</v>
      </c>
      <c r="C133" s="275" t="s">
        <v>88</v>
      </c>
      <c r="D133" s="276" t="s">
        <v>7</v>
      </c>
      <c r="E133" s="265">
        <v>238</v>
      </c>
      <c r="F133" s="277">
        <v>4409</v>
      </c>
      <c r="G133" s="278">
        <f t="shared" si="27"/>
        <v>1049342</v>
      </c>
      <c r="H133" s="279">
        <v>5000</v>
      </c>
      <c r="I133" s="280">
        <f t="shared" si="28"/>
        <v>1190000</v>
      </c>
      <c r="J133" s="281">
        <v>6068</v>
      </c>
      <c r="K133" s="282">
        <f t="shared" si="29"/>
        <v>1444184</v>
      </c>
      <c r="L133" s="283">
        <v>5366</v>
      </c>
      <c r="M133" s="280">
        <f t="shared" si="30"/>
        <v>1277108</v>
      </c>
      <c r="N133" s="284">
        <v>4562.2192000000005</v>
      </c>
      <c r="O133" s="280">
        <f t="shared" si="31"/>
        <v>1085808.1696000001</v>
      </c>
      <c r="P133" s="285">
        <v>345</v>
      </c>
      <c r="Q133" s="286">
        <f t="shared" si="32"/>
        <v>82110</v>
      </c>
    </row>
    <row r="134" spans="1:17" ht="15.75" thickBot="1">
      <c r="A134" s="274"/>
      <c r="B134" s="262">
        <f t="shared" si="33"/>
        <v>7</v>
      </c>
      <c r="C134" s="275" t="s">
        <v>89</v>
      </c>
      <c r="D134" s="276" t="s">
        <v>7</v>
      </c>
      <c r="E134" s="265">
        <v>1246</v>
      </c>
      <c r="F134" s="277">
        <v>1279</v>
      </c>
      <c r="G134" s="278">
        <f t="shared" si="27"/>
        <v>1593634</v>
      </c>
      <c r="H134" s="279">
        <v>1572</v>
      </c>
      <c r="I134" s="280">
        <f t="shared" si="28"/>
        <v>1958712</v>
      </c>
      <c r="J134" s="281">
        <v>1350</v>
      </c>
      <c r="K134" s="282">
        <f t="shared" si="29"/>
        <v>1682100</v>
      </c>
      <c r="L134" s="283">
        <v>1642</v>
      </c>
      <c r="M134" s="280">
        <f t="shared" si="30"/>
        <v>2045932</v>
      </c>
      <c r="N134" s="284">
        <v>3624.5440000000008</v>
      </c>
      <c r="O134" s="280">
        <f t="shared" si="31"/>
        <v>4516181.824000001</v>
      </c>
      <c r="P134" s="285">
        <v>402.5</v>
      </c>
      <c r="Q134" s="286">
        <f t="shared" si="32"/>
        <v>501515</v>
      </c>
    </row>
    <row r="135" spans="1:17" ht="15.75" thickBot="1">
      <c r="A135" s="274"/>
      <c r="B135" s="262">
        <f t="shared" si="33"/>
        <v>8</v>
      </c>
      <c r="C135" s="275" t="s">
        <v>90</v>
      </c>
      <c r="D135" s="276" t="s">
        <v>7</v>
      </c>
      <c r="E135" s="265">
        <v>4315</v>
      </c>
      <c r="F135" s="277">
        <v>539</v>
      </c>
      <c r="G135" s="278">
        <f t="shared" si="27"/>
        <v>2325785</v>
      </c>
      <c r="H135" s="279">
        <v>1143</v>
      </c>
      <c r="I135" s="280">
        <f t="shared" si="28"/>
        <v>4932045</v>
      </c>
      <c r="J135" s="281">
        <v>650</v>
      </c>
      <c r="K135" s="282">
        <f t="shared" si="29"/>
        <v>2804750</v>
      </c>
      <c r="L135" s="283">
        <v>745</v>
      </c>
      <c r="M135" s="280">
        <f t="shared" si="30"/>
        <v>3214675</v>
      </c>
      <c r="N135" s="284">
        <v>272.27200000000005</v>
      </c>
      <c r="O135" s="280">
        <f t="shared" si="31"/>
        <v>1174853.6800000002</v>
      </c>
      <c r="P135" s="285">
        <v>172.5</v>
      </c>
      <c r="Q135" s="286">
        <f t="shared" si="32"/>
        <v>744337.5</v>
      </c>
    </row>
    <row r="136" spans="1:17" ht="15.75" thickBot="1">
      <c r="A136" s="274"/>
      <c r="B136" s="262">
        <f t="shared" si="33"/>
        <v>9</v>
      </c>
      <c r="C136" s="275" t="s">
        <v>91</v>
      </c>
      <c r="D136" s="276" t="s">
        <v>7</v>
      </c>
      <c r="E136" s="265">
        <v>47151</v>
      </c>
      <c r="F136" s="277">
        <v>356</v>
      </c>
      <c r="G136" s="278">
        <f t="shared" si="27"/>
        <v>16785756</v>
      </c>
      <c r="H136" s="279">
        <v>600</v>
      </c>
      <c r="I136" s="280">
        <f t="shared" si="28"/>
        <v>28290600</v>
      </c>
      <c r="J136" s="281">
        <v>500</v>
      </c>
      <c r="K136" s="282">
        <f t="shared" si="29"/>
        <v>23575500</v>
      </c>
      <c r="L136" s="283">
        <v>518</v>
      </c>
      <c r="M136" s="280">
        <f t="shared" si="30"/>
        <v>24424218</v>
      </c>
      <c r="N136" s="284">
        <v>253.79200000000006</v>
      </c>
      <c r="O136" s="280">
        <f t="shared" si="31"/>
        <v>11966546.592000002</v>
      </c>
      <c r="P136" s="285">
        <v>172.5</v>
      </c>
      <c r="Q136" s="286">
        <f t="shared" si="32"/>
        <v>8133547.5</v>
      </c>
    </row>
    <row r="137" spans="1:17" ht="15.75" thickBot="1">
      <c r="A137" s="274"/>
      <c r="B137" s="262">
        <f t="shared" si="33"/>
        <v>10</v>
      </c>
      <c r="C137" s="275" t="s">
        <v>92</v>
      </c>
      <c r="D137" s="276" t="s">
        <v>7</v>
      </c>
      <c r="E137" s="265">
        <v>2630</v>
      </c>
      <c r="F137" s="277">
        <v>1500</v>
      </c>
      <c r="G137" s="278">
        <f t="shared" si="27"/>
        <v>3945000</v>
      </c>
      <c r="H137" s="279">
        <v>2286</v>
      </c>
      <c r="I137" s="280">
        <f t="shared" si="28"/>
        <v>6012180</v>
      </c>
      <c r="J137" s="281">
        <v>1500</v>
      </c>
      <c r="K137" s="282">
        <f t="shared" si="29"/>
        <v>3945000</v>
      </c>
      <c r="L137" s="283">
        <v>1544</v>
      </c>
      <c r="M137" s="280">
        <f t="shared" si="30"/>
        <v>4060720</v>
      </c>
      <c r="N137" s="284">
        <v>3344.32</v>
      </c>
      <c r="O137" s="280">
        <f t="shared" si="31"/>
        <v>8795561.5999999996</v>
      </c>
      <c r="P137" s="285">
        <v>230</v>
      </c>
      <c r="Q137" s="286">
        <f t="shared" si="32"/>
        <v>604900</v>
      </c>
    </row>
    <row r="138" spans="1:17" ht="15.75" thickBot="1">
      <c r="A138" s="274"/>
      <c r="B138" s="262">
        <f t="shared" si="33"/>
        <v>11</v>
      </c>
      <c r="C138" s="275" t="s">
        <v>93</v>
      </c>
      <c r="D138" s="276" t="s">
        <v>7</v>
      </c>
      <c r="E138" s="265">
        <v>714971</v>
      </c>
      <c r="F138" s="277">
        <v>206</v>
      </c>
      <c r="G138" s="278">
        <f t="shared" si="27"/>
        <v>147284026</v>
      </c>
      <c r="H138" s="279">
        <v>450</v>
      </c>
      <c r="I138" s="280">
        <f t="shared" si="28"/>
        <v>321736950</v>
      </c>
      <c r="J138" s="281">
        <v>80</v>
      </c>
      <c r="K138" s="282">
        <f t="shared" si="29"/>
        <v>57197680</v>
      </c>
      <c r="L138" s="283">
        <v>98</v>
      </c>
      <c r="M138" s="280">
        <f t="shared" si="30"/>
        <v>70067158</v>
      </c>
      <c r="N138" s="284">
        <v>349.44000000000005</v>
      </c>
      <c r="O138" s="280">
        <f t="shared" si="31"/>
        <v>249839466.24000004</v>
      </c>
      <c r="P138" s="285">
        <v>57.5</v>
      </c>
      <c r="Q138" s="286">
        <f t="shared" si="32"/>
        <v>41110832.5</v>
      </c>
    </row>
    <row r="139" spans="1:17" ht="15.75" thickBot="1">
      <c r="A139" s="274"/>
      <c r="B139" s="262">
        <f t="shared" si="33"/>
        <v>12</v>
      </c>
      <c r="C139" s="275" t="s">
        <v>94</v>
      </c>
      <c r="D139" s="276" t="s">
        <v>7</v>
      </c>
      <c r="E139" s="265">
        <v>547767</v>
      </c>
      <c r="F139" s="277">
        <v>206</v>
      </c>
      <c r="G139" s="278">
        <f t="shared" si="27"/>
        <v>112840002</v>
      </c>
      <c r="H139" s="279">
        <v>449</v>
      </c>
      <c r="I139" s="280">
        <f t="shared" si="28"/>
        <v>245947383</v>
      </c>
      <c r="J139" s="281">
        <v>85</v>
      </c>
      <c r="K139" s="282">
        <f t="shared" si="29"/>
        <v>46560195</v>
      </c>
      <c r="L139" s="283">
        <v>110</v>
      </c>
      <c r="M139" s="280">
        <f t="shared" si="30"/>
        <v>60254370</v>
      </c>
      <c r="N139" s="284">
        <v>496.16</v>
      </c>
      <c r="O139" s="280">
        <f t="shared" si="31"/>
        <v>271780074.72000003</v>
      </c>
      <c r="P139" s="285">
        <v>57.5</v>
      </c>
      <c r="Q139" s="286">
        <f t="shared" si="32"/>
        <v>31496602.5</v>
      </c>
    </row>
    <row r="140" spans="1:17" ht="15.75" thickBot="1">
      <c r="A140" s="274"/>
      <c r="B140" s="262">
        <f t="shared" si="33"/>
        <v>13</v>
      </c>
      <c r="C140" s="275" t="s">
        <v>95</v>
      </c>
      <c r="D140" s="276" t="s">
        <v>7</v>
      </c>
      <c r="E140" s="265">
        <v>72429</v>
      </c>
      <c r="F140" s="277">
        <v>223</v>
      </c>
      <c r="G140" s="278">
        <f t="shared" si="27"/>
        <v>16151667</v>
      </c>
      <c r="H140" s="279">
        <v>315</v>
      </c>
      <c r="I140" s="280">
        <f t="shared" si="28"/>
        <v>22815135</v>
      </c>
      <c r="J140" s="281">
        <v>90</v>
      </c>
      <c r="K140" s="282">
        <f t="shared" si="29"/>
        <v>6518610</v>
      </c>
      <c r="L140" s="283">
        <v>107</v>
      </c>
      <c r="M140" s="280">
        <f t="shared" si="30"/>
        <v>7749903</v>
      </c>
      <c r="N140" s="284">
        <v>824.32</v>
      </c>
      <c r="O140" s="280">
        <f t="shared" si="31"/>
        <v>59704673.280000001</v>
      </c>
      <c r="P140" s="285">
        <v>57.5</v>
      </c>
      <c r="Q140" s="286">
        <f t="shared" si="32"/>
        <v>4164667.5</v>
      </c>
    </row>
    <row r="141" spans="1:17" ht="15.75" thickBot="1">
      <c r="A141" s="274"/>
      <c r="B141" s="262">
        <f t="shared" si="33"/>
        <v>14</v>
      </c>
      <c r="C141" s="275" t="s">
        <v>96</v>
      </c>
      <c r="D141" s="276" t="s">
        <v>7</v>
      </c>
      <c r="E141" s="265">
        <v>57401</v>
      </c>
      <c r="F141" s="277">
        <v>556</v>
      </c>
      <c r="G141" s="278">
        <f t="shared" si="27"/>
        <v>31914956</v>
      </c>
      <c r="H141" s="279">
        <v>886</v>
      </c>
      <c r="I141" s="280">
        <f t="shared" si="28"/>
        <v>50857286</v>
      </c>
      <c r="J141" s="281">
        <v>500</v>
      </c>
      <c r="K141" s="282">
        <f t="shared" si="29"/>
        <v>28700500</v>
      </c>
      <c r="L141" s="283">
        <v>683</v>
      </c>
      <c r="M141" s="280">
        <f t="shared" si="30"/>
        <v>39204883</v>
      </c>
      <c r="N141" s="284">
        <v>1376.48</v>
      </c>
      <c r="O141" s="280">
        <f t="shared" si="31"/>
        <v>79011328.480000004</v>
      </c>
      <c r="P141" s="285">
        <v>805</v>
      </c>
      <c r="Q141" s="286">
        <f t="shared" si="32"/>
        <v>46207805</v>
      </c>
    </row>
    <row r="142" spans="1:17" ht="15.75" thickBot="1">
      <c r="A142" s="274"/>
      <c r="B142" s="262">
        <f t="shared" si="33"/>
        <v>15</v>
      </c>
      <c r="C142" s="275" t="s">
        <v>97</v>
      </c>
      <c r="D142" s="276" t="s">
        <v>7</v>
      </c>
      <c r="E142" s="265">
        <v>56185</v>
      </c>
      <c r="F142" s="277">
        <v>556</v>
      </c>
      <c r="G142" s="278">
        <f t="shared" si="27"/>
        <v>31238860</v>
      </c>
      <c r="H142" s="279">
        <v>886</v>
      </c>
      <c r="I142" s="280">
        <f t="shared" si="28"/>
        <v>49779910</v>
      </c>
      <c r="J142" s="281">
        <v>500</v>
      </c>
      <c r="K142" s="282">
        <f t="shared" si="29"/>
        <v>28092500</v>
      </c>
      <c r="L142" s="283">
        <v>698</v>
      </c>
      <c r="M142" s="280">
        <f t="shared" si="30"/>
        <v>39217130</v>
      </c>
      <c r="N142" s="284">
        <v>1551.2</v>
      </c>
      <c r="O142" s="280">
        <f t="shared" si="31"/>
        <v>87154172</v>
      </c>
      <c r="P142" s="285">
        <v>805</v>
      </c>
      <c r="Q142" s="286">
        <f t="shared" si="32"/>
        <v>45228925</v>
      </c>
    </row>
    <row r="143" spans="1:17" ht="15.75" thickBot="1">
      <c r="A143" s="274"/>
      <c r="B143" s="262">
        <f t="shared" si="33"/>
        <v>16</v>
      </c>
      <c r="C143" s="275" t="s">
        <v>98</v>
      </c>
      <c r="D143" s="276" t="s">
        <v>7</v>
      </c>
      <c r="E143" s="265">
        <v>23161</v>
      </c>
      <c r="F143" s="277">
        <v>556</v>
      </c>
      <c r="G143" s="278">
        <f t="shared" si="27"/>
        <v>12877516</v>
      </c>
      <c r="H143" s="279">
        <v>1043</v>
      </c>
      <c r="I143" s="280">
        <f t="shared" si="28"/>
        <v>24156923</v>
      </c>
      <c r="J143" s="281">
        <v>650</v>
      </c>
      <c r="K143" s="282">
        <f t="shared" si="29"/>
        <v>15054650</v>
      </c>
      <c r="L143" s="283">
        <v>748</v>
      </c>
      <c r="M143" s="280">
        <f t="shared" si="30"/>
        <v>17324428</v>
      </c>
      <c r="N143" s="284">
        <v>2520.1343999999999</v>
      </c>
      <c r="O143" s="280">
        <f t="shared" si="31"/>
        <v>58368832.838399999</v>
      </c>
      <c r="P143" s="285">
        <v>805</v>
      </c>
      <c r="Q143" s="286">
        <f t="shared" si="32"/>
        <v>18644605</v>
      </c>
    </row>
    <row r="144" spans="1:17" ht="15.75" thickBot="1">
      <c r="A144" s="274"/>
      <c r="B144" s="262">
        <f t="shared" si="33"/>
        <v>17</v>
      </c>
      <c r="C144" s="275" t="s">
        <v>99</v>
      </c>
      <c r="D144" s="276" t="s">
        <v>7</v>
      </c>
      <c r="E144" s="265">
        <v>79029</v>
      </c>
      <c r="F144" s="277">
        <v>556</v>
      </c>
      <c r="G144" s="278">
        <f t="shared" si="27"/>
        <v>43940124</v>
      </c>
      <c r="H144" s="279">
        <v>858</v>
      </c>
      <c r="I144" s="280">
        <f t="shared" si="28"/>
        <v>67806882</v>
      </c>
      <c r="J144" s="281">
        <v>600</v>
      </c>
      <c r="K144" s="282">
        <f t="shared" si="29"/>
        <v>47417400</v>
      </c>
      <c r="L144" s="283">
        <v>702</v>
      </c>
      <c r="M144" s="280">
        <f t="shared" si="30"/>
        <v>55478358</v>
      </c>
      <c r="N144" s="284">
        <v>889.50400000000013</v>
      </c>
      <c r="O144" s="280">
        <f t="shared" si="31"/>
        <v>70296611.616000012</v>
      </c>
      <c r="P144" s="285">
        <v>805</v>
      </c>
      <c r="Q144" s="286">
        <f t="shared" si="32"/>
        <v>63618345</v>
      </c>
    </row>
    <row r="145" spans="1:17" ht="15.75" thickBot="1">
      <c r="A145" s="274"/>
      <c r="B145" s="262">
        <f t="shared" si="33"/>
        <v>18</v>
      </c>
      <c r="C145" s="275" t="s">
        <v>100</v>
      </c>
      <c r="D145" s="276" t="s">
        <v>7</v>
      </c>
      <c r="E145" s="265">
        <v>8508</v>
      </c>
      <c r="F145" s="277">
        <v>248</v>
      </c>
      <c r="G145" s="278">
        <f t="shared" si="27"/>
        <v>2109984</v>
      </c>
      <c r="H145" s="279">
        <v>86</v>
      </c>
      <c r="I145" s="280">
        <f t="shared" si="28"/>
        <v>731688</v>
      </c>
      <c r="J145" s="281">
        <v>2000</v>
      </c>
      <c r="K145" s="282">
        <f t="shared" si="29"/>
        <v>17016000</v>
      </c>
      <c r="L145" s="283">
        <v>2100</v>
      </c>
      <c r="M145" s="280">
        <f t="shared" si="30"/>
        <v>17866800</v>
      </c>
      <c r="N145" s="284">
        <v>1296.96</v>
      </c>
      <c r="O145" s="280">
        <f t="shared" si="31"/>
        <v>11034535.68</v>
      </c>
      <c r="P145" s="285">
        <v>1380</v>
      </c>
      <c r="Q145" s="286">
        <f t="shared" si="32"/>
        <v>11741040</v>
      </c>
    </row>
    <row r="146" spans="1:17" ht="15.75" thickBot="1">
      <c r="A146" s="274"/>
      <c r="B146" s="262">
        <f t="shared" si="33"/>
        <v>19</v>
      </c>
      <c r="C146" s="275" t="s">
        <v>101</v>
      </c>
      <c r="D146" s="276" t="s">
        <v>7</v>
      </c>
      <c r="E146" s="265">
        <v>1246</v>
      </c>
      <c r="F146" s="277">
        <v>273</v>
      </c>
      <c r="G146" s="278">
        <f t="shared" si="27"/>
        <v>340158</v>
      </c>
      <c r="H146" s="279">
        <v>86</v>
      </c>
      <c r="I146" s="280">
        <f t="shared" si="28"/>
        <v>107156</v>
      </c>
      <c r="J146" s="281">
        <v>2000</v>
      </c>
      <c r="K146" s="282">
        <f t="shared" si="29"/>
        <v>2492000</v>
      </c>
      <c r="L146" s="283">
        <v>2100</v>
      </c>
      <c r="M146" s="280">
        <f t="shared" si="30"/>
        <v>2616600</v>
      </c>
      <c r="N146" s="284">
        <v>1377.5608</v>
      </c>
      <c r="O146" s="280">
        <f t="shared" si="31"/>
        <v>1716440.7567999999</v>
      </c>
      <c r="P146" s="285">
        <v>1380</v>
      </c>
      <c r="Q146" s="286">
        <f t="shared" si="32"/>
        <v>1719480</v>
      </c>
    </row>
    <row r="147" spans="1:17" ht="15.75" thickBot="1">
      <c r="A147" s="274"/>
      <c r="B147" s="262">
        <f t="shared" si="33"/>
        <v>20</v>
      </c>
      <c r="C147" s="275" t="s">
        <v>102</v>
      </c>
      <c r="D147" s="276" t="s">
        <v>7</v>
      </c>
      <c r="E147" s="265">
        <v>2630</v>
      </c>
      <c r="F147" s="277">
        <v>289</v>
      </c>
      <c r="G147" s="278">
        <f t="shared" si="27"/>
        <v>760070</v>
      </c>
      <c r="H147" s="279">
        <v>143</v>
      </c>
      <c r="I147" s="280">
        <f t="shared" si="28"/>
        <v>376090</v>
      </c>
      <c r="J147" s="281">
        <v>2000</v>
      </c>
      <c r="K147" s="282">
        <f t="shared" si="29"/>
        <v>5260000</v>
      </c>
      <c r="L147" s="283">
        <v>2100</v>
      </c>
      <c r="M147" s="280">
        <f t="shared" si="30"/>
        <v>5523000</v>
      </c>
      <c r="N147" s="284">
        <v>1377.5608</v>
      </c>
      <c r="O147" s="280">
        <f t="shared" si="31"/>
        <v>3622984.9040000001</v>
      </c>
      <c r="P147" s="285">
        <v>1380</v>
      </c>
      <c r="Q147" s="286">
        <f t="shared" si="32"/>
        <v>3629400</v>
      </c>
    </row>
    <row r="148" spans="1:17" ht="15.75" thickBot="1">
      <c r="A148" s="274"/>
      <c r="B148" s="262">
        <f t="shared" si="33"/>
        <v>21</v>
      </c>
      <c r="C148" s="275" t="s">
        <v>103</v>
      </c>
      <c r="D148" s="276" t="s">
        <v>7</v>
      </c>
      <c r="E148" s="265">
        <v>297</v>
      </c>
      <c r="F148" s="277">
        <v>538</v>
      </c>
      <c r="G148" s="278">
        <f t="shared" si="27"/>
        <v>159786</v>
      </c>
      <c r="H148" s="279">
        <v>429</v>
      </c>
      <c r="I148" s="280">
        <f t="shared" si="28"/>
        <v>127413</v>
      </c>
      <c r="J148" s="281">
        <v>2000</v>
      </c>
      <c r="K148" s="282">
        <f t="shared" si="29"/>
        <v>594000</v>
      </c>
      <c r="L148" s="283">
        <v>2100</v>
      </c>
      <c r="M148" s="280">
        <f t="shared" si="30"/>
        <v>623700</v>
      </c>
      <c r="N148" s="284">
        <v>1377.5608</v>
      </c>
      <c r="O148" s="280">
        <f t="shared" si="31"/>
        <v>409135.5576</v>
      </c>
      <c r="P148" s="285">
        <v>1380</v>
      </c>
      <c r="Q148" s="286">
        <f t="shared" si="32"/>
        <v>409860</v>
      </c>
    </row>
    <row r="149" spans="1:17" ht="15.75" thickBot="1">
      <c r="A149" s="274"/>
      <c r="B149" s="262">
        <f t="shared" si="33"/>
        <v>22</v>
      </c>
      <c r="C149" s="275" t="s">
        <v>43</v>
      </c>
      <c r="D149" s="276" t="s">
        <v>7</v>
      </c>
      <c r="E149" s="265">
        <v>2630</v>
      </c>
      <c r="F149" s="277">
        <v>350</v>
      </c>
      <c r="G149" s="278">
        <f t="shared" si="27"/>
        <v>920500</v>
      </c>
      <c r="H149" s="279">
        <v>1572</v>
      </c>
      <c r="I149" s="280">
        <f t="shared" si="28"/>
        <v>4134360</v>
      </c>
      <c r="J149" s="281">
        <v>800</v>
      </c>
      <c r="K149" s="282">
        <f t="shared" si="29"/>
        <v>2104000</v>
      </c>
      <c r="L149" s="283">
        <v>840</v>
      </c>
      <c r="M149" s="280">
        <f t="shared" si="30"/>
        <v>2209200</v>
      </c>
      <c r="N149" s="284">
        <v>213.92000000000002</v>
      </c>
      <c r="O149" s="280">
        <f t="shared" si="31"/>
        <v>562609.60000000009</v>
      </c>
      <c r="P149" s="285">
        <v>1380</v>
      </c>
      <c r="Q149" s="286">
        <f t="shared" si="32"/>
        <v>3629400</v>
      </c>
    </row>
    <row r="150" spans="1:17" ht="15.75" thickBot="1">
      <c r="A150" s="274"/>
      <c r="B150" s="262">
        <f t="shared" si="33"/>
        <v>23</v>
      </c>
      <c r="C150" s="275" t="s">
        <v>44</v>
      </c>
      <c r="D150" s="276" t="s">
        <v>7</v>
      </c>
      <c r="E150" s="265">
        <v>1289</v>
      </c>
      <c r="F150" s="277">
        <v>317</v>
      </c>
      <c r="G150" s="278">
        <f t="shared" si="27"/>
        <v>408613</v>
      </c>
      <c r="H150" s="279">
        <v>1286</v>
      </c>
      <c r="I150" s="280">
        <f t="shared" si="28"/>
        <v>1657654</v>
      </c>
      <c r="J150" s="281">
        <v>700</v>
      </c>
      <c r="K150" s="282">
        <f t="shared" si="29"/>
        <v>902300</v>
      </c>
      <c r="L150" s="283">
        <v>800</v>
      </c>
      <c r="M150" s="280">
        <f t="shared" si="30"/>
        <v>1031200</v>
      </c>
      <c r="N150" s="284">
        <v>99.68</v>
      </c>
      <c r="O150" s="280">
        <f t="shared" si="31"/>
        <v>128487.52</v>
      </c>
      <c r="P150" s="285">
        <v>1150</v>
      </c>
      <c r="Q150" s="286">
        <f t="shared" si="32"/>
        <v>1482350</v>
      </c>
    </row>
    <row r="151" spans="1:17" ht="15.75" thickBot="1">
      <c r="A151" s="274"/>
      <c r="B151" s="262">
        <f t="shared" si="33"/>
        <v>24</v>
      </c>
      <c r="C151" s="275" t="s">
        <v>47</v>
      </c>
      <c r="D151" s="276" t="s">
        <v>7</v>
      </c>
      <c r="E151" s="265">
        <v>12919</v>
      </c>
      <c r="F151" s="277">
        <v>28</v>
      </c>
      <c r="G151" s="278">
        <f t="shared" si="27"/>
        <v>361732</v>
      </c>
      <c r="H151" s="279">
        <v>715</v>
      </c>
      <c r="I151" s="280">
        <f t="shared" si="28"/>
        <v>9237085</v>
      </c>
      <c r="J151" s="281">
        <v>300</v>
      </c>
      <c r="K151" s="282">
        <f t="shared" si="29"/>
        <v>3875700</v>
      </c>
      <c r="L151" s="283">
        <v>230</v>
      </c>
      <c r="M151" s="280">
        <f t="shared" si="30"/>
        <v>2971370</v>
      </c>
      <c r="N151" s="284">
        <v>168.00000000000003</v>
      </c>
      <c r="O151" s="280">
        <f t="shared" si="31"/>
        <v>2170392.0000000005</v>
      </c>
      <c r="P151" s="285">
        <v>575</v>
      </c>
      <c r="Q151" s="286">
        <f t="shared" si="32"/>
        <v>7428425</v>
      </c>
    </row>
    <row r="152" spans="1:17" ht="15.75" thickBot="1">
      <c r="A152" s="274"/>
      <c r="B152" s="262">
        <f t="shared" si="33"/>
        <v>25</v>
      </c>
      <c r="C152" s="275" t="s">
        <v>45</v>
      </c>
      <c r="D152" s="276" t="s">
        <v>7</v>
      </c>
      <c r="E152" s="265">
        <v>4643</v>
      </c>
      <c r="F152" s="277">
        <v>295</v>
      </c>
      <c r="G152" s="278">
        <f t="shared" si="27"/>
        <v>1369685</v>
      </c>
      <c r="H152" s="279">
        <v>125</v>
      </c>
      <c r="I152" s="280">
        <f t="shared" si="28"/>
        <v>580375</v>
      </c>
      <c r="J152" s="281">
        <v>760</v>
      </c>
      <c r="K152" s="282">
        <f t="shared" si="29"/>
        <v>3528680</v>
      </c>
      <c r="L152" s="283">
        <v>790</v>
      </c>
      <c r="M152" s="280">
        <f t="shared" si="30"/>
        <v>3667970</v>
      </c>
      <c r="N152" s="284">
        <v>428.76586666666668</v>
      </c>
      <c r="O152" s="280">
        <f t="shared" si="31"/>
        <v>1990759.9189333334</v>
      </c>
      <c r="P152" s="285">
        <v>230</v>
      </c>
      <c r="Q152" s="286">
        <f t="shared" si="32"/>
        <v>1067890</v>
      </c>
    </row>
    <row r="153" spans="1:17" ht="15.75" thickBot="1">
      <c r="A153" s="274"/>
      <c r="B153" s="262">
        <f t="shared" si="33"/>
        <v>26</v>
      </c>
      <c r="C153" s="275" t="s">
        <v>46</v>
      </c>
      <c r="D153" s="276" t="s">
        <v>7</v>
      </c>
      <c r="E153" s="265">
        <v>18151</v>
      </c>
      <c r="F153" s="277">
        <v>130</v>
      </c>
      <c r="G153" s="278">
        <f t="shared" si="27"/>
        <v>2359630</v>
      </c>
      <c r="H153" s="279">
        <v>114</v>
      </c>
      <c r="I153" s="280">
        <f t="shared" si="28"/>
        <v>2069214</v>
      </c>
      <c r="J153" s="281">
        <v>400</v>
      </c>
      <c r="K153" s="282">
        <f t="shared" si="29"/>
        <v>7260400</v>
      </c>
      <c r="L153" s="283">
        <v>415</v>
      </c>
      <c r="M153" s="280">
        <f t="shared" si="30"/>
        <v>7532665</v>
      </c>
      <c r="N153" s="284">
        <v>87.360000000000014</v>
      </c>
      <c r="O153" s="280">
        <f t="shared" si="31"/>
        <v>1585671.3600000003</v>
      </c>
      <c r="P153" s="285">
        <v>115</v>
      </c>
      <c r="Q153" s="286">
        <f t="shared" si="32"/>
        <v>2087365</v>
      </c>
    </row>
    <row r="154" spans="1:17" ht="15.75" thickBot="1">
      <c r="A154" s="274"/>
      <c r="B154" s="262">
        <f t="shared" si="33"/>
        <v>27</v>
      </c>
      <c r="C154" s="275" t="s">
        <v>49</v>
      </c>
      <c r="D154" s="276" t="s">
        <v>7</v>
      </c>
      <c r="E154" s="265">
        <v>3746</v>
      </c>
      <c r="F154" s="277">
        <v>412</v>
      </c>
      <c r="G154" s="278">
        <f t="shared" si="27"/>
        <v>1543352</v>
      </c>
      <c r="H154" s="279">
        <v>1000</v>
      </c>
      <c r="I154" s="280">
        <f t="shared" si="28"/>
        <v>3746000</v>
      </c>
      <c r="J154" s="281">
        <v>720</v>
      </c>
      <c r="K154" s="282">
        <f t="shared" si="29"/>
        <v>2697120</v>
      </c>
      <c r="L154" s="283">
        <v>680</v>
      </c>
      <c r="M154" s="280">
        <f t="shared" si="30"/>
        <v>2547280</v>
      </c>
      <c r="N154" s="284">
        <v>110.88000000000001</v>
      </c>
      <c r="O154" s="280">
        <f t="shared" si="31"/>
        <v>415356.48000000004</v>
      </c>
      <c r="P154" s="285">
        <v>172.5</v>
      </c>
      <c r="Q154" s="286">
        <f t="shared" si="32"/>
        <v>646185</v>
      </c>
    </row>
    <row r="155" spans="1:17" ht="15.75" thickBot="1">
      <c r="A155" s="274"/>
      <c r="B155" s="262">
        <f t="shared" si="33"/>
        <v>28</v>
      </c>
      <c r="C155" s="275" t="s">
        <v>53</v>
      </c>
      <c r="D155" s="276" t="s">
        <v>7</v>
      </c>
      <c r="E155" s="265">
        <v>11989</v>
      </c>
      <c r="F155" s="277">
        <v>350</v>
      </c>
      <c r="G155" s="278">
        <f t="shared" si="27"/>
        <v>4196150</v>
      </c>
      <c r="H155" s="279">
        <v>365</v>
      </c>
      <c r="I155" s="280">
        <f t="shared" si="28"/>
        <v>4375985</v>
      </c>
      <c r="J155" s="281">
        <v>300</v>
      </c>
      <c r="K155" s="282">
        <f t="shared" si="29"/>
        <v>3596700</v>
      </c>
      <c r="L155" s="283">
        <v>298</v>
      </c>
      <c r="M155" s="280">
        <f t="shared" si="30"/>
        <v>3572722</v>
      </c>
      <c r="N155" s="284">
        <v>75.405866666666682</v>
      </c>
      <c r="O155" s="280">
        <f t="shared" si="31"/>
        <v>904040.93546666682</v>
      </c>
      <c r="P155" s="285">
        <v>575</v>
      </c>
      <c r="Q155" s="286">
        <f t="shared" si="32"/>
        <v>6893675</v>
      </c>
    </row>
    <row r="156" spans="1:17" ht="15.75" thickBot="1">
      <c r="A156" s="274"/>
      <c r="B156" s="262">
        <f t="shared" si="33"/>
        <v>29</v>
      </c>
      <c r="C156" s="275" t="s">
        <v>104</v>
      </c>
      <c r="D156" s="276" t="s">
        <v>7</v>
      </c>
      <c r="E156" s="265">
        <v>38015</v>
      </c>
      <c r="F156" s="277">
        <v>556</v>
      </c>
      <c r="G156" s="278">
        <f t="shared" si="27"/>
        <v>21136340</v>
      </c>
      <c r="H156" s="279">
        <v>365</v>
      </c>
      <c r="I156" s="280">
        <f t="shared" si="28"/>
        <v>13875475</v>
      </c>
      <c r="J156" s="281">
        <v>430</v>
      </c>
      <c r="K156" s="282">
        <f t="shared" si="29"/>
        <v>16346450</v>
      </c>
      <c r="L156" s="283">
        <v>340</v>
      </c>
      <c r="M156" s="280">
        <f t="shared" si="30"/>
        <v>12925100</v>
      </c>
      <c r="N156" s="284">
        <v>363.2000000000001</v>
      </c>
      <c r="O156" s="280">
        <f t="shared" si="31"/>
        <v>13807048.000000004</v>
      </c>
      <c r="P156" s="285">
        <v>287.5</v>
      </c>
      <c r="Q156" s="286">
        <f t="shared" si="32"/>
        <v>10929312.5</v>
      </c>
    </row>
    <row r="157" spans="1:17" ht="15.75" thickBot="1">
      <c r="A157" s="274"/>
      <c r="B157" s="262">
        <f t="shared" si="33"/>
        <v>30</v>
      </c>
      <c r="C157" s="275" t="s">
        <v>54</v>
      </c>
      <c r="D157" s="276" t="s">
        <v>7</v>
      </c>
      <c r="E157" s="265">
        <v>2630</v>
      </c>
      <c r="F157" s="277">
        <v>2245</v>
      </c>
      <c r="G157" s="278">
        <f t="shared" si="27"/>
        <v>5904350</v>
      </c>
      <c r="H157" s="279">
        <v>1438</v>
      </c>
      <c r="I157" s="280">
        <f t="shared" si="28"/>
        <v>3781940</v>
      </c>
      <c r="J157" s="281">
        <v>1500</v>
      </c>
      <c r="K157" s="282">
        <f t="shared" si="29"/>
        <v>3945000</v>
      </c>
      <c r="L157" s="283">
        <v>1420</v>
      </c>
      <c r="M157" s="280">
        <f t="shared" si="30"/>
        <v>3734600</v>
      </c>
      <c r="N157" s="284">
        <v>2233.2800000000002</v>
      </c>
      <c r="O157" s="280">
        <f t="shared" si="31"/>
        <v>5873526.4000000004</v>
      </c>
      <c r="P157" s="285">
        <v>862.5</v>
      </c>
      <c r="Q157" s="286">
        <f t="shared" si="32"/>
        <v>2268375</v>
      </c>
    </row>
    <row r="158" spans="1:17" ht="15.75" thickBot="1">
      <c r="A158" s="274"/>
      <c r="B158" s="262">
        <f t="shared" si="33"/>
        <v>31</v>
      </c>
      <c r="C158" s="275" t="s">
        <v>105</v>
      </c>
      <c r="D158" s="276" t="s">
        <v>7</v>
      </c>
      <c r="E158" s="265">
        <v>8031</v>
      </c>
      <c r="F158" s="277">
        <v>489</v>
      </c>
      <c r="G158" s="278">
        <f t="shared" si="27"/>
        <v>3927159</v>
      </c>
      <c r="H158" s="279">
        <v>500</v>
      </c>
      <c r="I158" s="280">
        <f t="shared" si="28"/>
        <v>4015500</v>
      </c>
      <c r="J158" s="281">
        <v>500</v>
      </c>
      <c r="K158" s="282">
        <f t="shared" si="29"/>
        <v>4015500</v>
      </c>
      <c r="L158" s="283">
        <v>400</v>
      </c>
      <c r="M158" s="280">
        <f t="shared" si="30"/>
        <v>3212400</v>
      </c>
      <c r="N158" s="284">
        <v>276.80000000000007</v>
      </c>
      <c r="O158" s="280">
        <f t="shared" si="31"/>
        <v>2222980.8000000007</v>
      </c>
      <c r="P158" s="285">
        <v>460</v>
      </c>
      <c r="Q158" s="286">
        <f t="shared" si="32"/>
        <v>3694260</v>
      </c>
    </row>
    <row r="159" spans="1:17" ht="15.75" thickBot="1">
      <c r="A159" s="274"/>
      <c r="B159" s="262">
        <f t="shared" si="33"/>
        <v>32</v>
      </c>
      <c r="C159" s="275" t="s">
        <v>51</v>
      </c>
      <c r="D159" s="276" t="s">
        <v>7</v>
      </c>
      <c r="E159" s="265">
        <v>8031</v>
      </c>
      <c r="F159" s="277">
        <v>300</v>
      </c>
      <c r="G159" s="278">
        <f t="shared" si="27"/>
        <v>2409300</v>
      </c>
      <c r="H159" s="279">
        <v>500</v>
      </c>
      <c r="I159" s="280">
        <f t="shared" si="28"/>
        <v>4015500</v>
      </c>
      <c r="J159" s="281">
        <v>500</v>
      </c>
      <c r="K159" s="282">
        <f t="shared" si="29"/>
        <v>4015500</v>
      </c>
      <c r="L159" s="283">
        <v>350</v>
      </c>
      <c r="M159" s="280">
        <f t="shared" si="30"/>
        <v>2810850</v>
      </c>
      <c r="N159" s="284">
        <v>238.40000000000003</v>
      </c>
      <c r="O159" s="280">
        <f t="shared" si="31"/>
        <v>1914590.4000000004</v>
      </c>
      <c r="P159" s="285">
        <v>345</v>
      </c>
      <c r="Q159" s="286">
        <f t="shared" si="32"/>
        <v>2770695</v>
      </c>
    </row>
    <row r="160" spans="1:17" ht="15.75" thickBot="1">
      <c r="A160" s="274"/>
      <c r="B160" s="262">
        <f t="shared" si="33"/>
        <v>33</v>
      </c>
      <c r="C160" s="275" t="s">
        <v>52</v>
      </c>
      <c r="D160" s="276" t="s">
        <v>7</v>
      </c>
      <c r="E160" s="265">
        <v>7496</v>
      </c>
      <c r="F160" s="277">
        <v>745</v>
      </c>
      <c r="G160" s="278">
        <f t="shared" si="27"/>
        <v>5584520</v>
      </c>
      <c r="H160" s="279">
        <v>778</v>
      </c>
      <c r="I160" s="280">
        <f t="shared" si="28"/>
        <v>5831888</v>
      </c>
      <c r="J160" s="281">
        <v>820</v>
      </c>
      <c r="K160" s="282">
        <f t="shared" si="29"/>
        <v>6146720</v>
      </c>
      <c r="L160" s="283">
        <v>1290</v>
      </c>
      <c r="M160" s="280">
        <f t="shared" si="30"/>
        <v>9669840</v>
      </c>
      <c r="N160" s="284">
        <v>1739.3600000000001</v>
      </c>
      <c r="O160" s="280">
        <f t="shared" si="31"/>
        <v>13038242.560000001</v>
      </c>
      <c r="P160" s="285">
        <v>460</v>
      </c>
      <c r="Q160" s="286">
        <f t="shared" si="32"/>
        <v>3448160</v>
      </c>
    </row>
    <row r="161" spans="1:17" ht="15.75" thickBot="1">
      <c r="A161" s="274"/>
      <c r="B161" s="262">
        <f t="shared" si="33"/>
        <v>34</v>
      </c>
      <c r="C161" s="275" t="s">
        <v>50</v>
      </c>
      <c r="D161" s="276" t="s">
        <v>7</v>
      </c>
      <c r="E161" s="265">
        <v>3746</v>
      </c>
      <c r="F161" s="277">
        <v>299</v>
      </c>
      <c r="G161" s="278">
        <f t="shared" si="27"/>
        <v>1120054</v>
      </c>
      <c r="H161" s="279">
        <v>312</v>
      </c>
      <c r="I161" s="280">
        <f t="shared" si="28"/>
        <v>1168752</v>
      </c>
      <c r="J161" s="281">
        <v>350</v>
      </c>
      <c r="K161" s="282">
        <f t="shared" si="29"/>
        <v>1311100</v>
      </c>
      <c r="L161" s="283">
        <v>326</v>
      </c>
      <c r="M161" s="280">
        <f t="shared" si="30"/>
        <v>1221196</v>
      </c>
      <c r="N161" s="284">
        <v>154.56</v>
      </c>
      <c r="O161" s="280">
        <f t="shared" si="31"/>
        <v>578981.76</v>
      </c>
      <c r="P161" s="285">
        <v>1150</v>
      </c>
      <c r="Q161" s="286">
        <f t="shared" si="32"/>
        <v>4307900</v>
      </c>
    </row>
    <row r="162" spans="1:17" ht="15.75" thickBot="1">
      <c r="A162" s="274"/>
      <c r="B162" s="262">
        <f t="shared" si="33"/>
        <v>35</v>
      </c>
      <c r="C162" s="275" t="s">
        <v>48</v>
      </c>
      <c r="D162" s="276" t="s">
        <v>7</v>
      </c>
      <c r="E162" s="265">
        <v>3694</v>
      </c>
      <c r="F162" s="277">
        <v>145</v>
      </c>
      <c r="G162" s="278">
        <f t="shared" si="27"/>
        <v>535630</v>
      </c>
      <c r="H162" s="279">
        <v>250</v>
      </c>
      <c r="I162" s="280">
        <f t="shared" si="28"/>
        <v>923500</v>
      </c>
      <c r="J162" s="281">
        <v>90</v>
      </c>
      <c r="K162" s="282">
        <f t="shared" si="29"/>
        <v>332460</v>
      </c>
      <c r="L162" s="283">
        <v>130</v>
      </c>
      <c r="M162" s="280">
        <f t="shared" si="30"/>
        <v>480220</v>
      </c>
      <c r="N162" s="284">
        <v>2540.8000000000006</v>
      </c>
      <c r="O162" s="280">
        <f t="shared" si="31"/>
        <v>9385715.200000003</v>
      </c>
      <c r="P162" s="285">
        <v>57.5</v>
      </c>
      <c r="Q162" s="286">
        <f t="shared" si="32"/>
        <v>212405</v>
      </c>
    </row>
    <row r="163" spans="1:17" ht="15.75" thickBot="1">
      <c r="A163" s="274"/>
      <c r="B163" s="262">
        <f t="shared" si="33"/>
        <v>36</v>
      </c>
      <c r="C163" s="275" t="s">
        <v>106</v>
      </c>
      <c r="D163" s="276" t="s">
        <v>7</v>
      </c>
      <c r="E163" s="265">
        <v>3560</v>
      </c>
      <c r="F163" s="277">
        <v>106</v>
      </c>
      <c r="G163" s="278">
        <f t="shared" si="27"/>
        <v>377360</v>
      </c>
      <c r="H163" s="279">
        <v>313</v>
      </c>
      <c r="I163" s="280">
        <f t="shared" si="28"/>
        <v>1114280</v>
      </c>
      <c r="J163" s="281">
        <v>210</v>
      </c>
      <c r="K163" s="282">
        <f t="shared" si="29"/>
        <v>747600</v>
      </c>
      <c r="L163" s="283">
        <v>200</v>
      </c>
      <c r="M163" s="280">
        <f t="shared" si="30"/>
        <v>712000</v>
      </c>
      <c r="N163" s="284">
        <v>63.84</v>
      </c>
      <c r="O163" s="280">
        <f t="shared" si="31"/>
        <v>227270.40000000002</v>
      </c>
      <c r="P163" s="285">
        <v>115</v>
      </c>
      <c r="Q163" s="286">
        <f t="shared" si="32"/>
        <v>409400</v>
      </c>
    </row>
    <row r="164" spans="1:17" ht="15.75" thickBot="1">
      <c r="A164" s="274"/>
      <c r="B164" s="262">
        <f t="shared" si="33"/>
        <v>37</v>
      </c>
      <c r="C164" s="275" t="s">
        <v>107</v>
      </c>
      <c r="D164" s="276" t="s">
        <v>7</v>
      </c>
      <c r="E164" s="265">
        <v>4470</v>
      </c>
      <c r="F164" s="277">
        <v>339</v>
      </c>
      <c r="G164" s="278">
        <f t="shared" si="27"/>
        <v>1515330</v>
      </c>
      <c r="H164" s="279">
        <v>272</v>
      </c>
      <c r="I164" s="280">
        <f t="shared" si="28"/>
        <v>1215840</v>
      </c>
      <c r="J164" s="281">
        <v>313</v>
      </c>
      <c r="K164" s="282">
        <f t="shared" si="29"/>
        <v>1399110</v>
      </c>
      <c r="L164" s="287">
        <v>200</v>
      </c>
      <c r="M164" s="280">
        <f t="shared" si="30"/>
        <v>894000</v>
      </c>
      <c r="N164" s="284">
        <v>2109.1840000000002</v>
      </c>
      <c r="O164" s="280">
        <f t="shared" si="31"/>
        <v>9428052.4800000004</v>
      </c>
      <c r="P164" s="285">
        <v>345</v>
      </c>
      <c r="Q164" s="286">
        <f t="shared" si="32"/>
        <v>1542150</v>
      </c>
    </row>
    <row r="165" spans="1:17" ht="15.75" thickBot="1">
      <c r="A165" s="274"/>
      <c r="B165" s="262">
        <f>B164+1</f>
        <v>38</v>
      </c>
      <c r="C165" s="275" t="s">
        <v>108</v>
      </c>
      <c r="D165" s="276" t="s">
        <v>7</v>
      </c>
      <c r="E165" s="265">
        <v>3159</v>
      </c>
      <c r="F165" s="277">
        <v>439</v>
      </c>
      <c r="G165" s="278">
        <f t="shared" si="27"/>
        <v>1386801</v>
      </c>
      <c r="H165" s="279">
        <v>1086</v>
      </c>
      <c r="I165" s="280">
        <f t="shared" si="28"/>
        <v>3430674</v>
      </c>
      <c r="J165" s="281">
        <v>580</v>
      </c>
      <c r="K165" s="282">
        <f t="shared" si="29"/>
        <v>1832220</v>
      </c>
      <c r="L165" s="283">
        <v>480</v>
      </c>
      <c r="M165" s="280">
        <f t="shared" si="30"/>
        <v>1516320</v>
      </c>
      <c r="N165" s="284">
        <v>295.68</v>
      </c>
      <c r="O165" s="280">
        <f t="shared" si="31"/>
        <v>934053.12</v>
      </c>
      <c r="P165" s="285">
        <v>230</v>
      </c>
      <c r="Q165" s="286">
        <f t="shared" si="32"/>
        <v>726570</v>
      </c>
    </row>
    <row r="166" spans="1:17" ht="15.75" thickBot="1">
      <c r="A166" s="274"/>
      <c r="B166" s="262">
        <f t="shared" ref="B166:B182" si="34">B165+1</f>
        <v>39</v>
      </c>
      <c r="C166" s="275" t="s">
        <v>109</v>
      </c>
      <c r="D166" s="276" t="s">
        <v>7</v>
      </c>
      <c r="E166" s="265">
        <v>8753</v>
      </c>
      <c r="F166" s="277">
        <v>273</v>
      </c>
      <c r="G166" s="278">
        <f t="shared" si="27"/>
        <v>2389569</v>
      </c>
      <c r="H166" s="279">
        <v>600</v>
      </c>
      <c r="I166" s="280">
        <f t="shared" si="28"/>
        <v>5251800</v>
      </c>
      <c r="J166" s="281">
        <v>300</v>
      </c>
      <c r="K166" s="282">
        <f t="shared" si="29"/>
        <v>2625900</v>
      </c>
      <c r="L166" s="283">
        <v>300</v>
      </c>
      <c r="M166" s="280">
        <f t="shared" si="30"/>
        <v>2625900</v>
      </c>
      <c r="N166" s="284">
        <v>517.31680000000006</v>
      </c>
      <c r="O166" s="280">
        <f t="shared" si="31"/>
        <v>4528073.9504000004</v>
      </c>
      <c r="P166" s="285">
        <v>138</v>
      </c>
      <c r="Q166" s="286">
        <f t="shared" si="32"/>
        <v>1207914</v>
      </c>
    </row>
    <row r="167" spans="1:17" ht="15.75" thickBot="1">
      <c r="A167" s="274"/>
      <c r="B167" s="262">
        <f t="shared" si="34"/>
        <v>40</v>
      </c>
      <c r="C167" s="275" t="s">
        <v>110</v>
      </c>
      <c r="D167" s="288" t="s">
        <v>7</v>
      </c>
      <c r="E167" s="265">
        <v>127400</v>
      </c>
      <c r="F167" s="277">
        <v>214</v>
      </c>
      <c r="G167" s="278">
        <f t="shared" si="27"/>
        <v>27263600</v>
      </c>
      <c r="H167" s="279">
        <v>600</v>
      </c>
      <c r="I167" s="280">
        <f t="shared" si="28"/>
        <v>76440000</v>
      </c>
      <c r="J167" s="281">
        <v>300</v>
      </c>
      <c r="K167" s="282">
        <f t="shared" si="29"/>
        <v>38220000</v>
      </c>
      <c r="L167" s="283">
        <v>300</v>
      </c>
      <c r="M167" s="280">
        <f t="shared" si="30"/>
        <v>38220000</v>
      </c>
      <c r="N167" s="284">
        <v>436.80000000000007</v>
      </c>
      <c r="O167" s="280">
        <f t="shared" si="31"/>
        <v>55648320.000000007</v>
      </c>
      <c r="P167" s="289">
        <v>138</v>
      </c>
      <c r="Q167" s="286">
        <f t="shared" si="32"/>
        <v>17581200</v>
      </c>
    </row>
    <row r="168" spans="1:17" ht="15.75" thickBot="1">
      <c r="A168" s="274"/>
      <c r="B168" s="262">
        <f t="shared" si="34"/>
        <v>41</v>
      </c>
      <c r="C168" s="275" t="s">
        <v>111</v>
      </c>
      <c r="D168" s="288" t="s">
        <v>7</v>
      </c>
      <c r="E168" s="265">
        <v>4155</v>
      </c>
      <c r="F168" s="277">
        <v>226</v>
      </c>
      <c r="G168" s="278">
        <f t="shared" si="27"/>
        <v>939030</v>
      </c>
      <c r="H168" s="279">
        <v>600</v>
      </c>
      <c r="I168" s="280">
        <f t="shared" si="28"/>
        <v>2493000</v>
      </c>
      <c r="J168" s="281">
        <v>300</v>
      </c>
      <c r="K168" s="282">
        <f t="shared" si="29"/>
        <v>1246500</v>
      </c>
      <c r="L168" s="283">
        <v>300</v>
      </c>
      <c r="M168" s="280">
        <f t="shared" si="30"/>
        <v>1246500</v>
      </c>
      <c r="N168" s="284">
        <v>577.92000000000007</v>
      </c>
      <c r="O168" s="280">
        <f t="shared" si="31"/>
        <v>2401257.6</v>
      </c>
      <c r="P168" s="289">
        <v>138</v>
      </c>
      <c r="Q168" s="286">
        <f t="shared" si="32"/>
        <v>573390</v>
      </c>
    </row>
    <row r="169" spans="1:17" ht="15.75" thickBot="1">
      <c r="A169" s="274"/>
      <c r="B169" s="262">
        <f t="shared" si="34"/>
        <v>42</v>
      </c>
      <c r="C169" s="275" t="s">
        <v>111</v>
      </c>
      <c r="D169" s="288" t="s">
        <v>7</v>
      </c>
      <c r="E169" s="265">
        <v>55561</v>
      </c>
      <c r="F169" s="277">
        <v>216</v>
      </c>
      <c r="G169" s="278">
        <f t="shared" si="27"/>
        <v>12001176</v>
      </c>
      <c r="H169" s="279">
        <v>600</v>
      </c>
      <c r="I169" s="280">
        <f t="shared" si="28"/>
        <v>33336600</v>
      </c>
      <c r="J169" s="281">
        <v>300</v>
      </c>
      <c r="K169" s="282">
        <f t="shared" si="29"/>
        <v>16668300</v>
      </c>
      <c r="L169" s="283">
        <v>300</v>
      </c>
      <c r="M169" s="280">
        <f t="shared" si="30"/>
        <v>16668300</v>
      </c>
      <c r="N169" s="284">
        <v>577.92000000000007</v>
      </c>
      <c r="O169" s="280">
        <f t="shared" si="31"/>
        <v>32109813.120000005</v>
      </c>
      <c r="P169" s="289">
        <v>138</v>
      </c>
      <c r="Q169" s="286">
        <f t="shared" si="32"/>
        <v>7667418</v>
      </c>
    </row>
    <row r="170" spans="1:17" ht="15.75" thickBot="1">
      <c r="A170" s="274"/>
      <c r="B170" s="262">
        <f t="shared" si="34"/>
        <v>43</v>
      </c>
      <c r="C170" s="275" t="s">
        <v>112</v>
      </c>
      <c r="D170" s="288" t="s">
        <v>7</v>
      </c>
      <c r="E170" s="265">
        <v>3456</v>
      </c>
      <c r="F170" s="277">
        <v>323</v>
      </c>
      <c r="G170" s="278">
        <f t="shared" si="27"/>
        <v>1116288</v>
      </c>
      <c r="H170" s="279">
        <v>172</v>
      </c>
      <c r="I170" s="280">
        <f t="shared" si="28"/>
        <v>594432</v>
      </c>
      <c r="J170" s="281">
        <v>300</v>
      </c>
      <c r="K170" s="282">
        <f t="shared" si="29"/>
        <v>1036800</v>
      </c>
      <c r="L170" s="283">
        <v>300</v>
      </c>
      <c r="M170" s="280">
        <f t="shared" si="30"/>
        <v>1036800</v>
      </c>
      <c r="N170" s="284">
        <v>921.7600000000001</v>
      </c>
      <c r="O170" s="280">
        <f t="shared" si="31"/>
        <v>3185602.5600000005</v>
      </c>
      <c r="P170" s="289">
        <v>138</v>
      </c>
      <c r="Q170" s="286">
        <f t="shared" si="32"/>
        <v>476928</v>
      </c>
    </row>
    <row r="171" spans="1:17" ht="15.75" thickBot="1">
      <c r="A171" s="274"/>
      <c r="B171" s="262">
        <f t="shared" si="34"/>
        <v>44</v>
      </c>
      <c r="C171" s="275" t="s">
        <v>113</v>
      </c>
      <c r="D171" s="288" t="s">
        <v>7</v>
      </c>
      <c r="E171" s="265">
        <v>93823</v>
      </c>
      <c r="F171" s="277">
        <v>289</v>
      </c>
      <c r="G171" s="278">
        <f t="shared" si="27"/>
        <v>27114847</v>
      </c>
      <c r="H171" s="279">
        <v>86</v>
      </c>
      <c r="I171" s="280">
        <f t="shared" si="28"/>
        <v>8068778</v>
      </c>
      <c r="J171" s="281">
        <v>300</v>
      </c>
      <c r="K171" s="282">
        <f t="shared" si="29"/>
        <v>28146900</v>
      </c>
      <c r="L171" s="283">
        <v>300</v>
      </c>
      <c r="M171" s="280">
        <f t="shared" si="30"/>
        <v>28146900</v>
      </c>
      <c r="N171" s="284">
        <v>138.76800000000003</v>
      </c>
      <c r="O171" s="280">
        <f t="shared" si="31"/>
        <v>13019630.064000003</v>
      </c>
      <c r="P171" s="289">
        <v>138</v>
      </c>
      <c r="Q171" s="286">
        <f t="shared" si="32"/>
        <v>12947574</v>
      </c>
    </row>
    <row r="172" spans="1:17" ht="15.75" thickBot="1">
      <c r="A172" s="274"/>
      <c r="B172" s="262">
        <f t="shared" si="34"/>
        <v>45</v>
      </c>
      <c r="C172" s="275" t="s">
        <v>114</v>
      </c>
      <c r="D172" s="288" t="s">
        <v>7</v>
      </c>
      <c r="E172" s="265">
        <v>7793</v>
      </c>
      <c r="F172" s="277">
        <v>286</v>
      </c>
      <c r="G172" s="278">
        <f t="shared" si="27"/>
        <v>2228798</v>
      </c>
      <c r="H172" s="279">
        <v>172</v>
      </c>
      <c r="I172" s="280">
        <f t="shared" si="28"/>
        <v>1340396</v>
      </c>
      <c r="J172" s="281">
        <v>300</v>
      </c>
      <c r="K172" s="282">
        <f t="shared" si="29"/>
        <v>2337900</v>
      </c>
      <c r="L172" s="283">
        <v>300</v>
      </c>
      <c r="M172" s="280">
        <f t="shared" si="30"/>
        <v>2337900</v>
      </c>
      <c r="N172" s="284">
        <v>524.74240000000009</v>
      </c>
      <c r="O172" s="280">
        <f t="shared" si="31"/>
        <v>4089317.5232000006</v>
      </c>
      <c r="P172" s="289">
        <v>138</v>
      </c>
      <c r="Q172" s="286">
        <f t="shared" si="32"/>
        <v>1075434</v>
      </c>
    </row>
    <row r="173" spans="1:17" ht="15.75" thickBot="1">
      <c r="A173" s="274"/>
      <c r="B173" s="262">
        <f t="shared" si="34"/>
        <v>46</v>
      </c>
      <c r="C173" s="275" t="s">
        <v>115</v>
      </c>
      <c r="D173" s="288" t="s">
        <v>7</v>
      </c>
      <c r="E173" s="265">
        <v>1246</v>
      </c>
      <c r="F173" s="277">
        <v>254</v>
      </c>
      <c r="G173" s="278">
        <f t="shared" si="27"/>
        <v>316484</v>
      </c>
      <c r="H173" s="279">
        <v>215</v>
      </c>
      <c r="I173" s="280">
        <f t="shared" si="28"/>
        <v>267890</v>
      </c>
      <c r="J173" s="281">
        <v>300</v>
      </c>
      <c r="K173" s="282">
        <f t="shared" si="29"/>
        <v>373800</v>
      </c>
      <c r="L173" s="283">
        <v>300</v>
      </c>
      <c r="M173" s="280">
        <f t="shared" si="30"/>
        <v>373800</v>
      </c>
      <c r="N173" s="284">
        <v>70.56</v>
      </c>
      <c r="O173" s="280">
        <f t="shared" si="31"/>
        <v>87917.760000000009</v>
      </c>
      <c r="P173" s="289">
        <v>138</v>
      </c>
      <c r="Q173" s="286">
        <f t="shared" si="32"/>
        <v>171948</v>
      </c>
    </row>
    <row r="174" spans="1:17" ht="15.75" thickBot="1">
      <c r="A174" s="274"/>
      <c r="B174" s="262">
        <f t="shared" si="34"/>
        <v>47</v>
      </c>
      <c r="C174" s="275" t="s">
        <v>116</v>
      </c>
      <c r="D174" s="288" t="s">
        <v>7</v>
      </c>
      <c r="E174" s="265">
        <v>594</v>
      </c>
      <c r="F174" s="277">
        <v>1980</v>
      </c>
      <c r="G174" s="278">
        <f t="shared" si="27"/>
        <v>1176120</v>
      </c>
      <c r="H174" s="279">
        <v>600</v>
      </c>
      <c r="I174" s="280">
        <f t="shared" si="28"/>
        <v>356400</v>
      </c>
      <c r="J174" s="281">
        <v>300</v>
      </c>
      <c r="K174" s="282">
        <f t="shared" si="29"/>
        <v>178200</v>
      </c>
      <c r="L174" s="283">
        <v>300</v>
      </c>
      <c r="M174" s="280">
        <f t="shared" si="30"/>
        <v>178200</v>
      </c>
      <c r="N174" s="284">
        <v>2591.6800000000003</v>
      </c>
      <c r="O174" s="280">
        <f t="shared" si="31"/>
        <v>1539457.9200000002</v>
      </c>
      <c r="P174" s="289">
        <v>138</v>
      </c>
      <c r="Q174" s="286">
        <f t="shared" si="32"/>
        <v>81972</v>
      </c>
    </row>
    <row r="175" spans="1:17" ht="15.75" thickBot="1">
      <c r="A175" s="274"/>
      <c r="B175" s="262">
        <f t="shared" si="34"/>
        <v>48</v>
      </c>
      <c r="C175" s="275" t="s">
        <v>117</v>
      </c>
      <c r="D175" s="288" t="s">
        <v>7</v>
      </c>
      <c r="E175" s="265">
        <v>594</v>
      </c>
      <c r="F175" s="277">
        <v>454</v>
      </c>
      <c r="G175" s="278">
        <f t="shared" si="27"/>
        <v>269676</v>
      </c>
      <c r="H175" s="279">
        <v>600</v>
      </c>
      <c r="I175" s="280">
        <f t="shared" si="28"/>
        <v>356400</v>
      </c>
      <c r="J175" s="281">
        <v>300</v>
      </c>
      <c r="K175" s="282">
        <f t="shared" si="29"/>
        <v>178200</v>
      </c>
      <c r="L175" s="283">
        <v>300</v>
      </c>
      <c r="M175" s="280">
        <f t="shared" si="30"/>
        <v>178200</v>
      </c>
      <c r="N175" s="284">
        <v>2591.6800000000003</v>
      </c>
      <c r="O175" s="280">
        <f t="shared" si="31"/>
        <v>1539457.9200000002</v>
      </c>
      <c r="P175" s="289">
        <v>138</v>
      </c>
      <c r="Q175" s="286">
        <f t="shared" si="32"/>
        <v>81972</v>
      </c>
    </row>
    <row r="176" spans="1:17" ht="15.75" thickBot="1">
      <c r="A176" s="274"/>
      <c r="B176" s="262">
        <f t="shared" si="34"/>
        <v>49</v>
      </c>
      <c r="C176" s="275" t="s">
        <v>118</v>
      </c>
      <c r="D176" s="288" t="s">
        <v>7</v>
      </c>
      <c r="E176" s="265">
        <v>52</v>
      </c>
      <c r="F176" s="277">
        <v>1136</v>
      </c>
      <c r="G176" s="278">
        <f t="shared" si="27"/>
        <v>59072</v>
      </c>
      <c r="H176" s="279">
        <v>272</v>
      </c>
      <c r="I176" s="280">
        <f t="shared" si="28"/>
        <v>14144</v>
      </c>
      <c r="J176" s="281">
        <v>300</v>
      </c>
      <c r="K176" s="282">
        <f t="shared" si="29"/>
        <v>15600</v>
      </c>
      <c r="L176" s="283">
        <v>300</v>
      </c>
      <c r="M176" s="280">
        <f t="shared" si="30"/>
        <v>15600</v>
      </c>
      <c r="N176" s="284">
        <v>3001.6000000000004</v>
      </c>
      <c r="O176" s="280">
        <f t="shared" si="31"/>
        <v>156083.20000000001</v>
      </c>
      <c r="P176" s="289">
        <v>460</v>
      </c>
      <c r="Q176" s="286">
        <f t="shared" si="32"/>
        <v>23920</v>
      </c>
    </row>
    <row r="177" spans="1:17" ht="15.75" thickBot="1">
      <c r="A177" s="274"/>
      <c r="B177" s="262">
        <f t="shared" si="34"/>
        <v>50</v>
      </c>
      <c r="C177" s="275" t="s">
        <v>119</v>
      </c>
      <c r="D177" s="288" t="s">
        <v>7</v>
      </c>
      <c r="E177" s="265">
        <v>104</v>
      </c>
      <c r="F177" s="277">
        <v>1136</v>
      </c>
      <c r="G177" s="278">
        <f t="shared" si="27"/>
        <v>118144</v>
      </c>
      <c r="H177" s="279">
        <v>272</v>
      </c>
      <c r="I177" s="280">
        <f t="shared" si="28"/>
        <v>28288</v>
      </c>
      <c r="J177" s="281">
        <v>300</v>
      </c>
      <c r="K177" s="282">
        <f t="shared" si="29"/>
        <v>31200</v>
      </c>
      <c r="L177" s="283">
        <v>300</v>
      </c>
      <c r="M177" s="280">
        <f t="shared" si="30"/>
        <v>31200</v>
      </c>
      <c r="N177" s="284">
        <v>2452.8000000000002</v>
      </c>
      <c r="O177" s="280">
        <f t="shared" si="31"/>
        <v>255091.20000000001</v>
      </c>
      <c r="P177" s="289">
        <v>920</v>
      </c>
      <c r="Q177" s="286">
        <f t="shared" si="32"/>
        <v>95680</v>
      </c>
    </row>
    <row r="178" spans="1:17" ht="15.75" thickBot="1">
      <c r="A178" s="274"/>
      <c r="B178" s="262">
        <f t="shared" si="34"/>
        <v>51</v>
      </c>
      <c r="C178" s="275" t="s">
        <v>120</v>
      </c>
      <c r="D178" s="288" t="s">
        <v>7</v>
      </c>
      <c r="E178" s="265">
        <v>104</v>
      </c>
      <c r="F178" s="277">
        <v>1136</v>
      </c>
      <c r="G178" s="278">
        <f t="shared" si="27"/>
        <v>118144</v>
      </c>
      <c r="H178" s="279">
        <v>272</v>
      </c>
      <c r="I178" s="280">
        <f t="shared" si="28"/>
        <v>28288</v>
      </c>
      <c r="J178" s="281">
        <v>300</v>
      </c>
      <c r="K178" s="282">
        <f t="shared" si="29"/>
        <v>31200</v>
      </c>
      <c r="L178" s="283">
        <v>300</v>
      </c>
      <c r="M178" s="280">
        <f t="shared" si="30"/>
        <v>31200</v>
      </c>
      <c r="N178" s="284">
        <v>3711.3384000000001</v>
      </c>
      <c r="O178" s="280">
        <f t="shared" si="31"/>
        <v>385979.1936</v>
      </c>
      <c r="P178" s="289">
        <v>1380</v>
      </c>
      <c r="Q178" s="286">
        <f t="shared" si="32"/>
        <v>143520</v>
      </c>
    </row>
    <row r="179" spans="1:17" ht="15.75" thickBot="1">
      <c r="A179" s="274"/>
      <c r="B179" s="262">
        <f t="shared" si="34"/>
        <v>52</v>
      </c>
      <c r="C179" s="275" t="s">
        <v>121</v>
      </c>
      <c r="D179" s="288" t="s">
        <v>7</v>
      </c>
      <c r="E179" s="265">
        <v>349</v>
      </c>
      <c r="F179" s="277">
        <v>536</v>
      </c>
      <c r="G179" s="278">
        <f t="shared" si="27"/>
        <v>187064</v>
      </c>
      <c r="H179" s="279">
        <v>258</v>
      </c>
      <c r="I179" s="280">
        <f t="shared" si="28"/>
        <v>90042</v>
      </c>
      <c r="J179" s="281">
        <v>500</v>
      </c>
      <c r="K179" s="282">
        <f t="shared" si="29"/>
        <v>174500</v>
      </c>
      <c r="L179" s="283">
        <v>600</v>
      </c>
      <c r="M179" s="280">
        <f t="shared" si="30"/>
        <v>209400</v>
      </c>
      <c r="N179" s="284">
        <v>61.600000000000009</v>
      </c>
      <c r="O179" s="280">
        <f t="shared" si="31"/>
        <v>21498.400000000001</v>
      </c>
      <c r="P179" s="289">
        <v>230</v>
      </c>
      <c r="Q179" s="286">
        <f t="shared" si="32"/>
        <v>80270</v>
      </c>
    </row>
    <row r="180" spans="1:17" ht="15.75" thickBot="1">
      <c r="A180" s="274"/>
      <c r="B180" s="262">
        <f t="shared" si="34"/>
        <v>53</v>
      </c>
      <c r="C180" s="275" t="s">
        <v>122</v>
      </c>
      <c r="D180" s="288" t="s">
        <v>7</v>
      </c>
      <c r="E180" s="265">
        <v>52</v>
      </c>
      <c r="F180" s="277">
        <v>3239</v>
      </c>
      <c r="G180" s="278">
        <f t="shared" si="27"/>
        <v>168428</v>
      </c>
      <c r="H180" s="279">
        <v>258</v>
      </c>
      <c r="I180" s="280">
        <f t="shared" si="28"/>
        <v>13416</v>
      </c>
      <c r="J180" s="281">
        <v>500</v>
      </c>
      <c r="K180" s="282">
        <f t="shared" si="29"/>
        <v>26000</v>
      </c>
      <c r="L180" s="283">
        <v>600</v>
      </c>
      <c r="M180" s="280">
        <f t="shared" si="30"/>
        <v>31200</v>
      </c>
      <c r="N180" s="284">
        <v>61.600000000000009</v>
      </c>
      <c r="O180" s="280">
        <f t="shared" si="31"/>
        <v>3203.2000000000003</v>
      </c>
      <c r="P180" s="289">
        <v>230</v>
      </c>
      <c r="Q180" s="286">
        <f t="shared" si="32"/>
        <v>11960</v>
      </c>
    </row>
    <row r="181" spans="1:17" ht="15.75" thickBot="1">
      <c r="A181" s="274"/>
      <c r="B181" s="262">
        <f t="shared" si="34"/>
        <v>54</v>
      </c>
      <c r="C181" s="275" t="s">
        <v>123</v>
      </c>
      <c r="D181" s="288" t="s">
        <v>7</v>
      </c>
      <c r="E181" s="265">
        <v>52</v>
      </c>
      <c r="F181" s="277">
        <v>3239</v>
      </c>
      <c r="G181" s="278">
        <f t="shared" si="27"/>
        <v>168428</v>
      </c>
      <c r="H181" s="279">
        <v>258</v>
      </c>
      <c r="I181" s="280">
        <f t="shared" si="28"/>
        <v>13416</v>
      </c>
      <c r="J181" s="281">
        <v>500</v>
      </c>
      <c r="K181" s="282">
        <f t="shared" si="29"/>
        <v>26000</v>
      </c>
      <c r="L181" s="283">
        <v>600</v>
      </c>
      <c r="M181" s="280">
        <f t="shared" si="30"/>
        <v>31200</v>
      </c>
      <c r="N181" s="284">
        <v>61.600000000000009</v>
      </c>
      <c r="O181" s="280">
        <f t="shared" si="31"/>
        <v>3203.2000000000003</v>
      </c>
      <c r="P181" s="289">
        <v>230</v>
      </c>
      <c r="Q181" s="286">
        <f t="shared" si="32"/>
        <v>11960</v>
      </c>
    </row>
    <row r="182" spans="1:17" ht="15.75" thickBot="1">
      <c r="A182" s="274"/>
      <c r="B182" s="262">
        <f t="shared" si="34"/>
        <v>55</v>
      </c>
      <c r="C182" s="274" t="s">
        <v>124</v>
      </c>
      <c r="D182" s="288" t="s">
        <v>7</v>
      </c>
      <c r="E182" s="265">
        <v>238</v>
      </c>
      <c r="F182" s="290">
        <v>369</v>
      </c>
      <c r="G182" s="291">
        <f t="shared" si="27"/>
        <v>87822</v>
      </c>
      <c r="H182" s="292">
        <v>543</v>
      </c>
      <c r="I182" s="293">
        <f t="shared" si="28"/>
        <v>129234</v>
      </c>
      <c r="J182" s="294">
        <v>300</v>
      </c>
      <c r="K182" s="295">
        <f t="shared" si="29"/>
        <v>71400</v>
      </c>
      <c r="L182" s="296">
        <v>300</v>
      </c>
      <c r="M182" s="293">
        <f t="shared" si="30"/>
        <v>71400</v>
      </c>
      <c r="N182" s="297">
        <v>60.480000000000004</v>
      </c>
      <c r="O182" s="293">
        <f t="shared" si="31"/>
        <v>14394.240000000002</v>
      </c>
      <c r="P182" s="298">
        <v>115</v>
      </c>
      <c r="Q182" s="299">
        <f t="shared" si="32"/>
        <v>27370</v>
      </c>
    </row>
    <row r="183" spans="1:17" ht="16.5" thickBot="1">
      <c r="A183" s="300" t="s">
        <v>135</v>
      </c>
      <c r="B183" s="301"/>
      <c r="C183" s="301"/>
      <c r="D183" s="301"/>
      <c r="E183" s="301"/>
      <c r="F183" s="302"/>
      <c r="G183" s="206">
        <f>SUM(G128:G182)</f>
        <v>633115204</v>
      </c>
      <c r="H183" s="302"/>
      <c r="I183" s="303">
        <f>SUM(I128:I182)</f>
        <v>1143898685</v>
      </c>
      <c r="J183" s="302"/>
      <c r="K183" s="303">
        <f>SUM(K128:K182)</f>
        <v>556461550</v>
      </c>
      <c r="L183" s="304"/>
      <c r="M183" s="210">
        <f>SUM(M128:M182)</f>
        <v>614726194</v>
      </c>
      <c r="N183" s="304"/>
      <c r="O183" s="210">
        <f>SUM(O128:O182)</f>
        <v>1279654728.1848006</v>
      </c>
      <c r="P183" s="304"/>
      <c r="Q183" s="210">
        <f>SUM(Q128:Q182)</f>
        <v>424552055</v>
      </c>
    </row>
  </sheetData>
  <mergeCells count="128">
    <mergeCell ref="A125:Q125"/>
    <mergeCell ref="A126:B127"/>
    <mergeCell ref="C126:C127"/>
    <mergeCell ref="F126:G126"/>
    <mergeCell ref="H126:I126"/>
    <mergeCell ref="J126:K126"/>
    <mergeCell ref="L126:M126"/>
    <mergeCell ref="N126:O126"/>
    <mergeCell ref="P126:Q126"/>
    <mergeCell ref="A73:Q73"/>
    <mergeCell ref="A74:B75"/>
    <mergeCell ref="C74:C75"/>
    <mergeCell ref="D74:D77"/>
    <mergeCell ref="E74:E77"/>
    <mergeCell ref="F74:G74"/>
    <mergeCell ref="H74:I74"/>
    <mergeCell ref="J74:K74"/>
    <mergeCell ref="L74:M74"/>
    <mergeCell ref="N74:O74"/>
    <mergeCell ref="P74:Q74"/>
    <mergeCell ref="F75:F77"/>
    <mergeCell ref="G75:G77"/>
    <mergeCell ref="H75:H77"/>
    <mergeCell ref="I75:I77"/>
    <mergeCell ref="J75:J77"/>
    <mergeCell ref="K75:K77"/>
    <mergeCell ref="L75:L77"/>
    <mergeCell ref="M75:M77"/>
    <mergeCell ref="N75:N77"/>
    <mergeCell ref="O75:O77"/>
    <mergeCell ref="P75:P77"/>
    <mergeCell ref="Q75:Q77"/>
    <mergeCell ref="Q48:Q50"/>
    <mergeCell ref="A59:Q59"/>
    <mergeCell ref="A60:B61"/>
    <mergeCell ref="C60:C61"/>
    <mergeCell ref="D60:D63"/>
    <mergeCell ref="E60:E63"/>
    <mergeCell ref="F60:G60"/>
    <mergeCell ref="H60:I60"/>
    <mergeCell ref="J60:K60"/>
    <mergeCell ref="L60:M60"/>
    <mergeCell ref="N60:O60"/>
    <mergeCell ref="P60:Q60"/>
    <mergeCell ref="F61:F63"/>
    <mergeCell ref="G61:G63"/>
    <mergeCell ref="H61:H63"/>
    <mergeCell ref="I61:I63"/>
    <mergeCell ref="J61:J63"/>
    <mergeCell ref="K61:K63"/>
    <mergeCell ref="L61:L63"/>
    <mergeCell ref="M61:M63"/>
    <mergeCell ref="N61:N63"/>
    <mergeCell ref="O61:O63"/>
    <mergeCell ref="P61:P63"/>
    <mergeCell ref="Q61:Q63"/>
    <mergeCell ref="P28:P30"/>
    <mergeCell ref="Q28:Q30"/>
    <mergeCell ref="A46:Q46"/>
    <mergeCell ref="A47:B48"/>
    <mergeCell ref="C47:C48"/>
    <mergeCell ref="D47:D50"/>
    <mergeCell ref="E47:E50"/>
    <mergeCell ref="F47:G47"/>
    <mergeCell ref="H47:I47"/>
    <mergeCell ref="J47:K47"/>
    <mergeCell ref="L47:M47"/>
    <mergeCell ref="N47:O47"/>
    <mergeCell ref="P47:Q47"/>
    <mergeCell ref="F48:F50"/>
    <mergeCell ref="G48:G50"/>
    <mergeCell ref="H48:H50"/>
    <mergeCell ref="I48:I50"/>
    <mergeCell ref="J48:J50"/>
    <mergeCell ref="K48:K50"/>
    <mergeCell ref="L48:L50"/>
    <mergeCell ref="M48:M50"/>
    <mergeCell ref="N48:N50"/>
    <mergeCell ref="O48:O50"/>
    <mergeCell ref="P48:P50"/>
    <mergeCell ref="O9:O11"/>
    <mergeCell ref="P9:P11"/>
    <mergeCell ref="Q9:Q11"/>
    <mergeCell ref="A26:Q26"/>
    <mergeCell ref="A27:B28"/>
    <mergeCell ref="C27:C28"/>
    <mergeCell ref="D27:D30"/>
    <mergeCell ref="E27:E30"/>
    <mergeCell ref="F27:G27"/>
    <mergeCell ref="H27:I27"/>
    <mergeCell ref="J27:K27"/>
    <mergeCell ref="L27:M27"/>
    <mergeCell ref="N27:O27"/>
    <mergeCell ref="P27:Q27"/>
    <mergeCell ref="F28:F30"/>
    <mergeCell ref="G28:G30"/>
    <mergeCell ref="H28:H30"/>
    <mergeCell ref="I28:I30"/>
    <mergeCell ref="J28:J30"/>
    <mergeCell ref="K28:K30"/>
    <mergeCell ref="L28:L30"/>
    <mergeCell ref="M28:M30"/>
    <mergeCell ref="N28:N30"/>
    <mergeCell ref="O28:O30"/>
    <mergeCell ref="A2:Q2"/>
    <mergeCell ref="A3:Q3"/>
    <mergeCell ref="A4:Q4"/>
    <mergeCell ref="A5:Q5"/>
    <mergeCell ref="A7:Q7"/>
    <mergeCell ref="A8:B9"/>
    <mergeCell ref="C8:C9"/>
    <mergeCell ref="D8:D11"/>
    <mergeCell ref="E8:E11"/>
    <mergeCell ref="F8:G8"/>
    <mergeCell ref="H8:I8"/>
    <mergeCell ref="J8:K8"/>
    <mergeCell ref="L8:M8"/>
    <mergeCell ref="N8:O8"/>
    <mergeCell ref="P8:Q8"/>
    <mergeCell ref="F9:F11"/>
    <mergeCell ref="G9:G11"/>
    <mergeCell ref="H9:H11"/>
    <mergeCell ref="I9:I11"/>
    <mergeCell ref="J9:J11"/>
    <mergeCell ref="K9:K11"/>
    <mergeCell ref="L9:L11"/>
    <mergeCell ref="M9:M11"/>
    <mergeCell ref="N9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64"/>
  <sheetViews>
    <sheetView topLeftCell="A43" zoomScaleSheetLayoutView="106" workbookViewId="0">
      <selection activeCell="G43" sqref="G43"/>
    </sheetView>
  </sheetViews>
  <sheetFormatPr baseColWidth="10" defaultRowHeight="15"/>
  <cols>
    <col min="1" max="1" width="4" customWidth="1"/>
    <col min="2" max="2" width="4.140625" customWidth="1"/>
    <col min="3" max="3" width="35.7109375" style="27" customWidth="1"/>
    <col min="5" max="5" width="16.7109375" customWidth="1"/>
    <col min="6" max="6" width="21.28515625" customWidth="1"/>
    <col min="7" max="7" width="19.5703125" bestFit="1" customWidth="1"/>
  </cols>
  <sheetData>
    <row r="2" spans="1:7">
      <c r="B2" s="391" t="s">
        <v>148</v>
      </c>
      <c r="C2" s="391"/>
      <c r="D2" s="391"/>
      <c r="E2" s="391"/>
      <c r="F2" s="391"/>
      <c r="G2" s="391"/>
    </row>
    <row r="4" spans="1:7" ht="15.75" thickBot="1">
      <c r="B4" s="392" t="s">
        <v>139</v>
      </c>
      <c r="C4" s="392"/>
      <c r="D4" s="392"/>
      <c r="E4" s="392"/>
      <c r="F4" s="392"/>
      <c r="G4" s="392"/>
    </row>
    <row r="5" spans="1:7" ht="15.75" thickBot="1">
      <c r="A5" s="396" t="s">
        <v>0</v>
      </c>
      <c r="B5" s="397"/>
      <c r="C5" s="30" t="s">
        <v>1</v>
      </c>
      <c r="D5" s="400" t="s">
        <v>2</v>
      </c>
      <c r="E5" s="402" t="s">
        <v>3</v>
      </c>
      <c r="F5" s="398" t="s">
        <v>152</v>
      </c>
      <c r="G5" s="404" t="s">
        <v>149</v>
      </c>
    </row>
    <row r="6" spans="1:7" ht="60.75" customHeight="1">
      <c r="A6" s="32"/>
      <c r="B6" s="33"/>
      <c r="C6" s="34" t="s">
        <v>6</v>
      </c>
      <c r="D6" s="406"/>
      <c r="E6" s="407"/>
      <c r="F6" s="399"/>
      <c r="G6" s="408"/>
    </row>
    <row r="7" spans="1:7" ht="60">
      <c r="A7" s="38"/>
      <c r="B7" s="35">
        <v>1</v>
      </c>
      <c r="C7" s="36" t="s">
        <v>56</v>
      </c>
      <c r="D7" s="37" t="s">
        <v>7</v>
      </c>
      <c r="E7" s="5">
        <v>57600</v>
      </c>
      <c r="F7" s="6">
        <v>1142.2942399999999</v>
      </c>
      <c r="G7" s="20">
        <v>65796148.223999999</v>
      </c>
    </row>
    <row r="8" spans="1:7" ht="60">
      <c r="A8" s="39"/>
      <c r="B8" s="7">
        <v>2</v>
      </c>
      <c r="C8" s="36" t="s">
        <v>57</v>
      </c>
      <c r="D8" s="37" t="s">
        <v>7</v>
      </c>
      <c r="E8" s="5">
        <v>38400</v>
      </c>
      <c r="F8" s="6">
        <v>2706.5260000000003</v>
      </c>
      <c r="G8" s="20">
        <v>103930598.40000001</v>
      </c>
    </row>
    <row r="9" spans="1:7" ht="60">
      <c r="A9" s="39"/>
      <c r="B9" s="7">
        <v>3</v>
      </c>
      <c r="C9" s="36" t="s">
        <v>125</v>
      </c>
      <c r="D9" s="37" t="s">
        <v>7</v>
      </c>
      <c r="E9" s="5">
        <v>160000</v>
      </c>
      <c r="F9" s="6">
        <v>1374.4356640000001</v>
      </c>
      <c r="G9" s="20">
        <v>219909706.24000001</v>
      </c>
    </row>
    <row r="10" spans="1:7" ht="60">
      <c r="A10" s="39"/>
      <c r="B10" s="7">
        <v>4</v>
      </c>
      <c r="C10" s="36" t="s">
        <v>126</v>
      </c>
      <c r="D10" s="7" t="s">
        <v>7</v>
      </c>
      <c r="E10" s="5">
        <v>160000</v>
      </c>
      <c r="F10" s="6">
        <v>370.29599999999999</v>
      </c>
      <c r="G10" s="20">
        <v>59247360</v>
      </c>
    </row>
    <row r="11" spans="1:7" ht="45">
      <c r="A11" s="39"/>
      <c r="B11" s="7">
        <v>5</v>
      </c>
      <c r="C11" s="36" t="s">
        <v>69</v>
      </c>
      <c r="D11" s="7" t="s">
        <v>7</v>
      </c>
      <c r="E11" s="5">
        <v>256000</v>
      </c>
      <c r="F11" s="6">
        <v>248.21719999999999</v>
      </c>
      <c r="G11" s="20">
        <v>63543603.199999996</v>
      </c>
    </row>
    <row r="12" spans="1:7">
      <c r="A12" s="39"/>
      <c r="B12" s="7">
        <v>6</v>
      </c>
      <c r="C12" s="36" t="s">
        <v>8</v>
      </c>
      <c r="D12" s="7" t="s">
        <v>7</v>
      </c>
      <c r="E12" s="5">
        <v>198400</v>
      </c>
      <c r="F12" s="6">
        <v>76.003781333333336</v>
      </c>
      <c r="G12" s="20">
        <v>15079150.216533333</v>
      </c>
    </row>
    <row r="13" spans="1:7">
      <c r="A13" s="39"/>
      <c r="B13" s="7">
        <v>7</v>
      </c>
      <c r="C13" s="36" t="s">
        <v>129</v>
      </c>
      <c r="D13" s="7" t="s">
        <v>7</v>
      </c>
      <c r="E13" s="5">
        <v>160000</v>
      </c>
      <c r="F13" s="6">
        <v>101.07769279999999</v>
      </c>
      <c r="G13" s="20">
        <v>16172430.847999999</v>
      </c>
    </row>
    <row r="14" spans="1:7" ht="30">
      <c r="A14" s="39"/>
      <c r="B14" s="7">
        <v>8</v>
      </c>
      <c r="C14" s="36" t="s">
        <v>9</v>
      </c>
      <c r="D14" s="7" t="s">
        <v>7</v>
      </c>
      <c r="E14" s="5">
        <v>2629</v>
      </c>
      <c r="F14" s="6">
        <v>1147.4049600000001</v>
      </c>
      <c r="G14" s="20">
        <v>3016527.6398400003</v>
      </c>
    </row>
    <row r="15" spans="1:7">
      <c r="A15" s="39"/>
      <c r="B15" s="7">
        <v>9</v>
      </c>
      <c r="C15" s="36" t="s">
        <v>10</v>
      </c>
      <c r="D15" s="7" t="s">
        <v>7</v>
      </c>
      <c r="E15" s="5">
        <v>7584</v>
      </c>
      <c r="F15" s="6">
        <v>283.63328000000001</v>
      </c>
      <c r="G15" s="20">
        <v>2151074.7955200002</v>
      </c>
    </row>
    <row r="16" spans="1:7">
      <c r="A16" s="39"/>
      <c r="B16" s="7">
        <v>10</v>
      </c>
      <c r="C16" s="36" t="s">
        <v>24</v>
      </c>
      <c r="D16" s="7" t="s">
        <v>7</v>
      </c>
      <c r="E16" s="5">
        <v>160000</v>
      </c>
      <c r="F16" s="6">
        <v>175.62240000000003</v>
      </c>
      <c r="G16" s="20">
        <v>28099584.000000004</v>
      </c>
    </row>
    <row r="17" spans="1:7" ht="30.75" thickBot="1">
      <c r="A17" s="39"/>
      <c r="B17" s="7">
        <v>11</v>
      </c>
      <c r="C17" s="36" t="s">
        <v>55</v>
      </c>
      <c r="D17" s="7" t="s">
        <v>7</v>
      </c>
      <c r="E17" s="5">
        <v>256000</v>
      </c>
      <c r="F17" s="6">
        <v>426.04599999999999</v>
      </c>
      <c r="G17" s="21">
        <v>109067776</v>
      </c>
    </row>
    <row r="18" spans="1:7" ht="15.75" thickBot="1">
      <c r="A18" s="387" t="s">
        <v>142</v>
      </c>
      <c r="B18" s="388"/>
      <c r="C18" s="388"/>
      <c r="D18" s="388"/>
      <c r="E18" s="388"/>
      <c r="F18" s="389"/>
      <c r="G18" s="22">
        <v>686013959.56389332</v>
      </c>
    </row>
    <row r="19" spans="1:7" ht="15.75" thickBot="1">
      <c r="A19" s="393" t="s">
        <v>141</v>
      </c>
      <c r="B19" s="394"/>
      <c r="C19" s="394"/>
      <c r="D19" s="394"/>
      <c r="E19" s="394"/>
      <c r="F19" s="394"/>
      <c r="G19" s="395"/>
    </row>
    <row r="20" spans="1:7" ht="15.75" customHeight="1" thickBot="1">
      <c r="A20" s="396" t="s">
        <v>0</v>
      </c>
      <c r="B20" s="397"/>
      <c r="C20" s="30" t="s">
        <v>1</v>
      </c>
      <c r="D20" s="400" t="s">
        <v>2</v>
      </c>
      <c r="E20" s="402" t="s">
        <v>3</v>
      </c>
      <c r="F20" s="398" t="s">
        <v>152</v>
      </c>
      <c r="G20" s="404" t="s">
        <v>149</v>
      </c>
    </row>
    <row r="21" spans="1:7" ht="69" customHeight="1" thickBot="1">
      <c r="A21" s="8"/>
      <c r="B21" s="9"/>
      <c r="C21" s="31" t="s">
        <v>6</v>
      </c>
      <c r="D21" s="401"/>
      <c r="E21" s="403"/>
      <c r="F21" s="399"/>
      <c r="G21" s="405"/>
    </row>
    <row r="22" spans="1:7" ht="60">
      <c r="A22" s="39"/>
      <c r="B22" s="7">
        <v>1</v>
      </c>
      <c r="C22" s="36" t="s">
        <v>61</v>
      </c>
      <c r="D22" s="7" t="s">
        <v>7</v>
      </c>
      <c r="E22" s="5">
        <v>64000</v>
      </c>
      <c r="F22" s="6">
        <v>810.62200000000007</v>
      </c>
      <c r="G22" s="20">
        <v>51879808.000000007</v>
      </c>
    </row>
    <row r="23" spans="1:7" ht="60">
      <c r="A23" s="39"/>
      <c r="B23" s="7">
        <v>2</v>
      </c>
      <c r="C23" s="36" t="s">
        <v>62</v>
      </c>
      <c r="D23" s="7" t="s">
        <v>7</v>
      </c>
      <c r="E23" s="5">
        <v>32898</v>
      </c>
      <c r="F23" s="6">
        <v>862.32639999999992</v>
      </c>
      <c r="G23" s="20">
        <v>28368813.907199997</v>
      </c>
    </row>
    <row r="24" spans="1:7" ht="60">
      <c r="A24" s="39"/>
      <c r="B24" s="7">
        <v>3</v>
      </c>
      <c r="C24" s="36" t="s">
        <v>127</v>
      </c>
      <c r="D24" s="7" t="s">
        <v>7</v>
      </c>
      <c r="E24" s="5">
        <v>240000</v>
      </c>
      <c r="F24" s="6">
        <v>1236.5416</v>
      </c>
      <c r="G24" s="20">
        <v>296769984</v>
      </c>
    </row>
    <row r="25" spans="1:7" ht="60">
      <c r="A25" s="39"/>
      <c r="B25" s="7">
        <v>4</v>
      </c>
      <c r="C25" s="36" t="s">
        <v>58</v>
      </c>
      <c r="D25" s="7" t="s">
        <v>7</v>
      </c>
      <c r="E25" s="5">
        <v>143101</v>
      </c>
      <c r="F25" s="6">
        <v>1670.7560000000001</v>
      </c>
      <c r="G25" s="21">
        <v>239086854.35600001</v>
      </c>
    </row>
    <row r="26" spans="1:7" ht="60">
      <c r="A26" s="39"/>
      <c r="B26" s="7">
        <v>5</v>
      </c>
      <c r="C26" s="36" t="s">
        <v>128</v>
      </c>
      <c r="D26" s="7" t="s">
        <v>7</v>
      </c>
      <c r="E26" s="5">
        <v>240000</v>
      </c>
      <c r="F26" s="6">
        <v>354</v>
      </c>
      <c r="G26" s="20">
        <v>85068480.000000015</v>
      </c>
    </row>
    <row r="27" spans="1:7" ht="45">
      <c r="A27" s="39"/>
      <c r="B27" s="7">
        <v>6</v>
      </c>
      <c r="C27" s="36" t="s">
        <v>69</v>
      </c>
      <c r="D27" s="7" t="s">
        <v>7</v>
      </c>
      <c r="E27" s="5">
        <v>479999</v>
      </c>
      <c r="F27" s="6">
        <v>242.68639999999999</v>
      </c>
      <c r="G27" s="20">
        <v>116489229.31359999</v>
      </c>
    </row>
    <row r="28" spans="1:7">
      <c r="A28" s="39"/>
      <c r="B28" s="7">
        <v>7</v>
      </c>
      <c r="C28" s="36" t="s">
        <v>8</v>
      </c>
      <c r="D28" s="7" t="s">
        <v>7</v>
      </c>
      <c r="E28" s="5">
        <v>304000</v>
      </c>
      <c r="F28" s="6">
        <v>72.580799999999996</v>
      </c>
      <c r="G28" s="20">
        <v>22064563.199999999</v>
      </c>
    </row>
    <row r="29" spans="1:7">
      <c r="A29" s="39"/>
      <c r="B29" s="7">
        <v>8</v>
      </c>
      <c r="C29" s="36" t="s">
        <v>129</v>
      </c>
      <c r="D29" s="7" t="s">
        <v>7</v>
      </c>
      <c r="E29" s="5">
        <v>240000</v>
      </c>
      <c r="F29" s="6">
        <v>56.888938879999998</v>
      </c>
      <c r="G29" s="21">
        <v>13653345.3312</v>
      </c>
    </row>
    <row r="30" spans="1:7" ht="30">
      <c r="A30" s="39"/>
      <c r="B30" s="7">
        <v>9</v>
      </c>
      <c r="C30" s="36" t="s">
        <v>9</v>
      </c>
      <c r="D30" s="7" t="s">
        <v>7</v>
      </c>
      <c r="E30" s="5">
        <v>2629</v>
      </c>
      <c r="F30" s="6">
        <v>806.2088</v>
      </c>
      <c r="G30" s="20">
        <v>2119522.9352000002</v>
      </c>
    </row>
    <row r="31" spans="1:7">
      <c r="A31" s="39"/>
      <c r="B31" s="7">
        <v>10</v>
      </c>
      <c r="C31" s="36" t="s">
        <v>10</v>
      </c>
      <c r="D31" s="7" t="s">
        <v>7</v>
      </c>
      <c r="E31" s="5">
        <v>3912</v>
      </c>
      <c r="F31" s="6">
        <v>263.38400000000001</v>
      </c>
      <c r="G31" s="20">
        <v>1030358.2080000001</v>
      </c>
    </row>
    <row r="32" spans="1:7">
      <c r="A32" s="39"/>
      <c r="B32" s="7">
        <v>11</v>
      </c>
      <c r="C32" s="36" t="s">
        <v>24</v>
      </c>
      <c r="D32" s="7" t="s">
        <v>7</v>
      </c>
      <c r="E32" s="5">
        <v>240000</v>
      </c>
      <c r="F32" s="6">
        <v>124.74815999999998</v>
      </c>
      <c r="G32" s="20">
        <v>29939558.399999995</v>
      </c>
    </row>
    <row r="33" spans="1:7" ht="30.75" thickBot="1">
      <c r="A33" s="39"/>
      <c r="B33" s="7">
        <v>12</v>
      </c>
      <c r="C33" s="36" t="s">
        <v>60</v>
      </c>
      <c r="D33" s="7" t="s">
        <v>7</v>
      </c>
      <c r="E33" s="5">
        <v>479999</v>
      </c>
      <c r="F33" s="6">
        <v>404.04600000000005</v>
      </c>
      <c r="G33" s="21">
        <v>193941675.95400003</v>
      </c>
    </row>
    <row r="34" spans="1:7" ht="15.75" thickBot="1">
      <c r="A34" s="387" t="s">
        <v>143</v>
      </c>
      <c r="B34" s="388"/>
      <c r="C34" s="388"/>
      <c r="D34" s="388"/>
      <c r="E34" s="388"/>
      <c r="F34" s="389"/>
      <c r="G34" s="22">
        <f>SUM(G22:G33)</f>
        <v>1080412193.6052001</v>
      </c>
    </row>
    <row r="35" spans="1:7" ht="15.75" thickBot="1">
      <c r="A35" s="393" t="s">
        <v>138</v>
      </c>
      <c r="B35" s="394"/>
      <c r="C35" s="394"/>
      <c r="D35" s="394"/>
      <c r="E35" s="394"/>
      <c r="F35" s="394"/>
      <c r="G35" s="395"/>
    </row>
    <row r="36" spans="1:7" ht="15.75" customHeight="1" thickBot="1">
      <c r="A36" s="396" t="s">
        <v>0</v>
      </c>
      <c r="B36" s="397"/>
      <c r="C36" s="30" t="s">
        <v>1</v>
      </c>
      <c r="D36" s="400" t="s">
        <v>2</v>
      </c>
      <c r="E36" s="402" t="s">
        <v>3</v>
      </c>
      <c r="F36" s="398" t="s">
        <v>152</v>
      </c>
      <c r="G36" s="404" t="s">
        <v>149</v>
      </c>
    </row>
    <row r="37" spans="1:7" ht="68.25" customHeight="1" thickBot="1">
      <c r="A37" s="8"/>
      <c r="B37" s="9"/>
      <c r="C37" s="31" t="s">
        <v>6</v>
      </c>
      <c r="D37" s="401"/>
      <c r="E37" s="403"/>
      <c r="F37" s="399"/>
      <c r="G37" s="405"/>
    </row>
    <row r="38" spans="1:7" ht="60">
      <c r="A38" s="39"/>
      <c r="B38" s="7">
        <v>1</v>
      </c>
      <c r="C38" s="36" t="s">
        <v>131</v>
      </c>
      <c r="D38" s="7" t="s">
        <v>7</v>
      </c>
      <c r="E38" s="5">
        <v>1490358</v>
      </c>
      <c r="F38" s="6">
        <v>530.76299200000005</v>
      </c>
      <c r="G38" s="20">
        <v>791026871.23113608</v>
      </c>
    </row>
    <row r="39" spans="1:7" ht="45">
      <c r="A39" s="39"/>
      <c r="B39" s="7">
        <v>2</v>
      </c>
      <c r="C39" s="36" t="s">
        <v>130</v>
      </c>
      <c r="D39" s="7" t="s">
        <v>7</v>
      </c>
      <c r="E39" s="5">
        <v>1490358</v>
      </c>
      <c r="F39" s="6">
        <v>235.99799999999999</v>
      </c>
      <c r="G39" s="20">
        <v>351721507.28399998</v>
      </c>
    </row>
    <row r="40" spans="1:7">
      <c r="A40" s="39"/>
      <c r="B40" s="7">
        <v>3</v>
      </c>
      <c r="C40" s="36" t="s">
        <v>8</v>
      </c>
      <c r="D40" s="7" t="s">
        <v>7</v>
      </c>
      <c r="E40" s="5">
        <v>745179</v>
      </c>
      <c r="F40" s="6">
        <v>61.448672000000009</v>
      </c>
      <c r="G40" s="20">
        <v>45790259.952288009</v>
      </c>
    </row>
    <row r="41" spans="1:7">
      <c r="A41" s="39"/>
      <c r="B41" s="7">
        <v>4</v>
      </c>
      <c r="C41" s="36" t="s">
        <v>10</v>
      </c>
      <c r="D41" s="7" t="s">
        <v>7</v>
      </c>
      <c r="E41" s="5">
        <v>49678.6</v>
      </c>
      <c r="F41" s="6">
        <v>261.846384</v>
      </c>
      <c r="G41" s="20">
        <v>13008161.772182399</v>
      </c>
    </row>
    <row r="42" spans="1:7" ht="30.75" thickBot="1">
      <c r="A42" s="39"/>
      <c r="B42" s="7">
        <v>5</v>
      </c>
      <c r="C42" s="36" t="s">
        <v>59</v>
      </c>
      <c r="D42" s="7" t="s">
        <v>7</v>
      </c>
      <c r="E42" s="5">
        <v>1490358</v>
      </c>
      <c r="F42" s="6">
        <v>406.80600000000004</v>
      </c>
      <c r="G42" s="20">
        <v>606286576.5480001</v>
      </c>
    </row>
    <row r="43" spans="1:7" ht="15.75" thickBot="1">
      <c r="A43" s="387" t="s">
        <v>133</v>
      </c>
      <c r="B43" s="388"/>
      <c r="C43" s="388"/>
      <c r="D43" s="388"/>
      <c r="E43" s="388"/>
      <c r="F43" s="389"/>
      <c r="G43" s="22">
        <v>1807833376.7876065</v>
      </c>
    </row>
    <row r="44" spans="1:7" ht="15.75" thickBot="1">
      <c r="A44" s="393" t="s">
        <v>140</v>
      </c>
      <c r="B44" s="394"/>
      <c r="C44" s="394"/>
      <c r="D44" s="394"/>
      <c r="E44" s="394"/>
      <c r="F44" s="394"/>
      <c r="G44" s="395"/>
    </row>
    <row r="45" spans="1:7" ht="15.75" customHeight="1" thickBot="1">
      <c r="A45" s="396" t="s">
        <v>0</v>
      </c>
      <c r="B45" s="397"/>
      <c r="C45" s="30" t="s">
        <v>1</v>
      </c>
      <c r="D45" s="400" t="s">
        <v>2</v>
      </c>
      <c r="E45" s="402" t="s">
        <v>3</v>
      </c>
      <c r="F45" s="398" t="s">
        <v>152</v>
      </c>
      <c r="G45" s="404" t="s">
        <v>149</v>
      </c>
    </row>
    <row r="46" spans="1:7" ht="15.75" thickBot="1">
      <c r="A46" s="8"/>
      <c r="B46" s="9"/>
      <c r="C46" s="31" t="s">
        <v>6</v>
      </c>
      <c r="D46" s="401"/>
      <c r="E46" s="403"/>
      <c r="F46" s="399"/>
      <c r="G46" s="405"/>
    </row>
    <row r="47" spans="1:7" ht="30">
      <c r="A47" s="36"/>
      <c r="B47" s="7">
        <v>1</v>
      </c>
      <c r="C47" s="36" t="s">
        <v>63</v>
      </c>
      <c r="D47" s="7" t="s">
        <v>7</v>
      </c>
      <c r="E47" s="5">
        <v>2600000</v>
      </c>
      <c r="F47" s="6">
        <v>878.55</v>
      </c>
      <c r="G47" s="20">
        <v>2284230000</v>
      </c>
    </row>
    <row r="48" spans="1:7" ht="30">
      <c r="A48" s="36"/>
      <c r="B48" s="7">
        <v>2</v>
      </c>
      <c r="C48" s="36" t="s">
        <v>64</v>
      </c>
      <c r="D48" s="7" t="s">
        <v>7</v>
      </c>
      <c r="E48" s="5">
        <v>2600000</v>
      </c>
      <c r="F48" s="6">
        <v>255.38463999999999</v>
      </c>
      <c r="G48" s="20">
        <v>664000064</v>
      </c>
    </row>
    <row r="49" spans="1:7" ht="30">
      <c r="A49" s="36"/>
      <c r="B49" s="7">
        <v>3</v>
      </c>
      <c r="C49" s="36" t="s">
        <v>65</v>
      </c>
      <c r="D49" s="7" t="s">
        <v>7</v>
      </c>
      <c r="E49" s="5">
        <v>1650000</v>
      </c>
      <c r="F49" s="6">
        <v>257.49856</v>
      </c>
      <c r="G49" s="20">
        <v>424872624</v>
      </c>
    </row>
    <row r="50" spans="1:7">
      <c r="A50" s="36"/>
      <c r="B50" s="7">
        <v>4</v>
      </c>
      <c r="C50" s="36" t="s">
        <v>66</v>
      </c>
      <c r="D50" s="7" t="s">
        <v>7</v>
      </c>
      <c r="E50" s="5">
        <v>1600000</v>
      </c>
      <c r="F50" s="6">
        <v>60.2</v>
      </c>
      <c r="G50" s="20">
        <v>96320000</v>
      </c>
    </row>
    <row r="51" spans="1:7">
      <c r="A51" s="36"/>
      <c r="B51" s="7">
        <v>5</v>
      </c>
      <c r="C51" s="36" t="s">
        <v>67</v>
      </c>
      <c r="D51" s="7" t="s">
        <v>7</v>
      </c>
      <c r="E51" s="5">
        <v>77500</v>
      </c>
      <c r="F51" s="6">
        <v>154.3004</v>
      </c>
      <c r="G51" s="20">
        <v>11958281</v>
      </c>
    </row>
    <row r="52" spans="1:7" ht="15.75" thickBot="1">
      <c r="A52" s="36"/>
      <c r="B52" s="7">
        <v>6</v>
      </c>
      <c r="C52" s="36" t="s">
        <v>68</v>
      </c>
      <c r="D52" s="7" t="s">
        <v>7</v>
      </c>
      <c r="E52" s="5">
        <v>2600000</v>
      </c>
      <c r="F52" s="6">
        <v>440.81800000000004</v>
      </c>
      <c r="G52" s="20">
        <v>1146126800</v>
      </c>
    </row>
    <row r="53" spans="1:7" ht="15.75" thickBot="1">
      <c r="A53" s="387" t="s">
        <v>144</v>
      </c>
      <c r="B53" s="388"/>
      <c r="C53" s="388"/>
      <c r="D53" s="388"/>
      <c r="E53" s="388"/>
      <c r="F53" s="389"/>
      <c r="G53" s="22">
        <v>4627507769</v>
      </c>
    </row>
    <row r="54" spans="1:7" ht="15.75" thickBot="1">
      <c r="A54" s="387" t="s">
        <v>145</v>
      </c>
      <c r="B54" s="388"/>
      <c r="C54" s="388"/>
      <c r="D54" s="388"/>
      <c r="E54" s="388"/>
      <c r="F54" s="389"/>
      <c r="G54" s="22">
        <v>8201767298.9566994</v>
      </c>
    </row>
    <row r="57" spans="1:7">
      <c r="G57" s="48"/>
    </row>
    <row r="58" spans="1:7">
      <c r="C58" s="390"/>
      <c r="D58" s="390"/>
      <c r="E58" s="390"/>
      <c r="F58" s="390"/>
      <c r="G58" s="390"/>
    </row>
    <row r="60" spans="1:7">
      <c r="G60" s="48"/>
    </row>
    <row r="61" spans="1:7">
      <c r="G61" s="48"/>
    </row>
    <row r="64" spans="1:7">
      <c r="G64" s="48"/>
    </row>
  </sheetData>
  <mergeCells count="31">
    <mergeCell ref="F5:F6"/>
    <mergeCell ref="G5:G6"/>
    <mergeCell ref="A53:F53"/>
    <mergeCell ref="A45:B45"/>
    <mergeCell ref="D45:D46"/>
    <mergeCell ref="E45:E46"/>
    <mergeCell ref="F45:F46"/>
    <mergeCell ref="A20:B20"/>
    <mergeCell ref="G45:G46"/>
    <mergeCell ref="A44:G44"/>
    <mergeCell ref="A35:G35"/>
    <mergeCell ref="A43:F43"/>
    <mergeCell ref="D36:D37"/>
    <mergeCell ref="E36:E37"/>
    <mergeCell ref="G36:G37"/>
    <mergeCell ref="A54:F54"/>
    <mergeCell ref="C58:G58"/>
    <mergeCell ref="B2:G2"/>
    <mergeCell ref="B4:G4"/>
    <mergeCell ref="A18:F18"/>
    <mergeCell ref="A19:G19"/>
    <mergeCell ref="A34:F34"/>
    <mergeCell ref="A36:B36"/>
    <mergeCell ref="A5:B5"/>
    <mergeCell ref="F36:F37"/>
    <mergeCell ref="D20:D21"/>
    <mergeCell ref="E20:E21"/>
    <mergeCell ref="F20:F21"/>
    <mergeCell ref="G20:G21"/>
    <mergeCell ref="D5:D6"/>
    <mergeCell ref="E5:E6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54"/>
  <sheetViews>
    <sheetView topLeftCell="A37" zoomScaleSheetLayoutView="100" workbookViewId="0">
      <selection activeCell="I7" sqref="I7"/>
    </sheetView>
  </sheetViews>
  <sheetFormatPr baseColWidth="10" defaultRowHeight="15"/>
  <cols>
    <col min="1" max="1" width="3.42578125" customWidth="1"/>
    <col min="2" max="2" width="4" customWidth="1"/>
    <col min="3" max="3" width="31.5703125" customWidth="1"/>
    <col min="8" max="8" width="14.5703125" style="59" customWidth="1"/>
    <col min="9" max="9" width="16.7109375" customWidth="1"/>
    <col min="10" max="10" width="18.140625" customWidth="1"/>
    <col min="11" max="11" width="20.5703125" hidden="1" customWidth="1"/>
    <col min="12" max="12" width="27.5703125" customWidth="1"/>
    <col min="13" max="13" width="22.140625" customWidth="1"/>
  </cols>
  <sheetData>
    <row r="2" spans="1:13">
      <c r="B2" s="415" t="s">
        <v>146</v>
      </c>
      <c r="C2" s="415"/>
      <c r="D2" s="415"/>
      <c r="E2" s="415"/>
      <c r="F2" s="415"/>
      <c r="G2" s="415"/>
      <c r="H2" s="415"/>
      <c r="I2" s="415"/>
    </row>
    <row r="3" spans="1:13">
      <c r="B3" s="415"/>
      <c r="C3" s="415"/>
      <c r="D3" s="415"/>
      <c r="E3" s="415"/>
      <c r="F3" s="415"/>
      <c r="G3" s="415"/>
      <c r="H3" s="415"/>
      <c r="I3" s="415"/>
    </row>
    <row r="4" spans="1:13" ht="15.75" thickBot="1"/>
    <row r="5" spans="1:13" ht="27" customHeight="1" thickBot="1">
      <c r="A5" s="416" t="s">
        <v>0</v>
      </c>
      <c r="B5" s="417"/>
      <c r="C5" s="46" t="s">
        <v>1</v>
      </c>
      <c r="D5" s="417" t="s">
        <v>2</v>
      </c>
      <c r="E5" s="409" t="s">
        <v>160</v>
      </c>
      <c r="F5" s="410"/>
      <c r="G5" s="411"/>
      <c r="H5" s="404" t="s">
        <v>161</v>
      </c>
      <c r="I5" s="398" t="s">
        <v>151</v>
      </c>
      <c r="J5" s="404" t="s">
        <v>149</v>
      </c>
    </row>
    <row r="6" spans="1:13" ht="48" customHeight="1" thickBot="1">
      <c r="A6" s="83"/>
      <c r="B6" s="84"/>
      <c r="C6" s="85" t="s">
        <v>11</v>
      </c>
      <c r="D6" s="418"/>
      <c r="E6" s="86" t="s">
        <v>156</v>
      </c>
      <c r="F6" s="87" t="s">
        <v>138</v>
      </c>
      <c r="G6" s="88" t="s">
        <v>141</v>
      </c>
      <c r="H6" s="405"/>
      <c r="I6" s="419"/>
      <c r="J6" s="405"/>
    </row>
    <row r="7" spans="1:13" ht="22.5">
      <c r="A7" s="76"/>
      <c r="B7" s="77">
        <v>1</v>
      </c>
      <c r="C7" s="78" t="s">
        <v>25</v>
      </c>
      <c r="D7" s="79" t="s">
        <v>7</v>
      </c>
      <c r="E7" s="50">
        <v>5122</v>
      </c>
      <c r="F7" s="51">
        <v>13398</v>
      </c>
      <c r="G7" s="52">
        <v>8709</v>
      </c>
      <c r="H7" s="80">
        <v>27229</v>
      </c>
      <c r="I7" s="81">
        <f>+'[2]KIT DE APLICACIÓN-PRUEBAS DE ES'!U12</f>
        <v>608</v>
      </c>
      <c r="J7" s="82">
        <v>16555232</v>
      </c>
      <c r="K7" s="48"/>
      <c r="M7" s="72"/>
    </row>
    <row r="8" spans="1:13" ht="22.5">
      <c r="A8" s="19"/>
      <c r="B8" s="16">
        <v>2</v>
      </c>
      <c r="C8" s="17" t="s">
        <v>26</v>
      </c>
      <c r="D8" s="2" t="s">
        <v>7</v>
      </c>
      <c r="E8" s="50">
        <v>819</v>
      </c>
      <c r="F8" s="51">
        <v>3093</v>
      </c>
      <c r="G8" s="52">
        <v>1394</v>
      </c>
      <c r="H8" s="58">
        <v>5306</v>
      </c>
      <c r="I8" s="73">
        <f>+'[2]KIT DE APLICACIÓN-PRUEBAS DE ES'!U13</f>
        <v>686.21800000000007</v>
      </c>
      <c r="J8" s="3">
        <v>3641072.7080000006</v>
      </c>
      <c r="K8" s="48"/>
      <c r="M8" s="72"/>
    </row>
    <row r="9" spans="1:13" ht="22.5">
      <c r="A9" s="19"/>
      <c r="B9" s="16">
        <v>3</v>
      </c>
      <c r="C9" s="17" t="s">
        <v>28</v>
      </c>
      <c r="D9" s="2" t="s">
        <v>7</v>
      </c>
      <c r="E9" s="50">
        <v>317</v>
      </c>
      <c r="F9" s="51">
        <v>1109</v>
      </c>
      <c r="G9" s="52">
        <v>484</v>
      </c>
      <c r="H9" s="58">
        <v>1910</v>
      </c>
      <c r="I9" s="73">
        <f>+'[2]KIT DE APLICACIÓN-PRUEBAS DE ES'!U14</f>
        <v>904.65600000000018</v>
      </c>
      <c r="J9" s="3">
        <v>1727892.9600000004</v>
      </c>
      <c r="K9" s="48"/>
      <c r="M9" s="72"/>
    </row>
    <row r="10" spans="1:13" ht="22.5">
      <c r="A10" s="19"/>
      <c r="B10" s="16">
        <v>4</v>
      </c>
      <c r="C10" s="17" t="s">
        <v>29</v>
      </c>
      <c r="D10" s="2" t="s">
        <v>7</v>
      </c>
      <c r="E10" s="50">
        <v>179</v>
      </c>
      <c r="F10" s="51">
        <v>689</v>
      </c>
      <c r="G10" s="52">
        <v>283</v>
      </c>
      <c r="H10" s="58">
        <v>1151</v>
      </c>
      <c r="I10" s="73">
        <f>+'[2]KIT DE APLICACIÓN-PRUEBAS DE ES'!U15</f>
        <v>532.16860159999999</v>
      </c>
      <c r="J10" s="3">
        <v>612526.06044160004</v>
      </c>
      <c r="K10" s="48"/>
      <c r="M10" s="72"/>
    </row>
    <row r="11" spans="1:13" ht="22.5">
      <c r="A11" s="19"/>
      <c r="B11" s="16">
        <v>5</v>
      </c>
      <c r="C11" s="17" t="s">
        <v>30</v>
      </c>
      <c r="D11" s="2" t="s">
        <v>7</v>
      </c>
      <c r="E11" s="50">
        <v>254</v>
      </c>
      <c r="F11" s="51">
        <v>205</v>
      </c>
      <c r="G11" s="52">
        <v>90</v>
      </c>
      <c r="H11" s="58">
        <v>549</v>
      </c>
      <c r="I11" s="73">
        <f>+'[2]KIT DE APLICACIÓN-PRUEBAS DE ES'!U16</f>
        <v>841.39203200000009</v>
      </c>
      <c r="J11" s="3">
        <v>461924.22556800005</v>
      </c>
      <c r="K11" s="48"/>
      <c r="M11" s="72"/>
    </row>
    <row r="12" spans="1:13" ht="22.5">
      <c r="A12" s="19"/>
      <c r="B12" s="16">
        <v>6</v>
      </c>
      <c r="C12" s="17" t="s">
        <v>27</v>
      </c>
      <c r="D12" s="2" t="s">
        <v>7</v>
      </c>
      <c r="E12" s="50">
        <v>314</v>
      </c>
      <c r="F12" s="51">
        <v>1097</v>
      </c>
      <c r="G12" s="52">
        <v>474</v>
      </c>
      <c r="H12" s="58">
        <v>1885</v>
      </c>
      <c r="I12" s="73">
        <f>+'[2]KIT DE APLICACIÓN-PRUEBAS DE ES'!U17</f>
        <v>658.89636799999994</v>
      </c>
      <c r="J12" s="3">
        <v>1242019.65368</v>
      </c>
      <c r="K12" s="48"/>
      <c r="M12" s="72"/>
    </row>
    <row r="13" spans="1:13" ht="22.5">
      <c r="A13" s="19"/>
      <c r="B13" s="16">
        <v>7</v>
      </c>
      <c r="C13" s="17" t="s">
        <v>12</v>
      </c>
      <c r="D13" s="2" t="s">
        <v>7</v>
      </c>
      <c r="E13" s="50">
        <v>358</v>
      </c>
      <c r="F13" s="51">
        <v>1106</v>
      </c>
      <c r="G13" s="52">
        <v>527</v>
      </c>
      <c r="H13" s="58">
        <v>1991</v>
      </c>
      <c r="I13" s="73">
        <f>+'[2]KIT DE APLICACIÓN-PRUEBAS DE ES'!U18</f>
        <v>677.73490666666669</v>
      </c>
      <c r="J13" s="3">
        <v>1349370.1991733334</v>
      </c>
      <c r="K13" s="48"/>
      <c r="M13" s="72"/>
    </row>
    <row r="14" spans="1:13" ht="22.5">
      <c r="A14" s="19"/>
      <c r="B14" s="16">
        <v>8</v>
      </c>
      <c r="C14" s="17" t="s">
        <v>13</v>
      </c>
      <c r="D14" s="2" t="s">
        <v>7</v>
      </c>
      <c r="E14" s="50">
        <v>8019</v>
      </c>
      <c r="F14" s="51">
        <v>28464</v>
      </c>
      <c r="G14" s="52">
        <v>12855</v>
      </c>
      <c r="H14" s="58">
        <v>49338</v>
      </c>
      <c r="I14" s="73">
        <f>+'[2]KIT DE APLICACIÓN-PRUEBAS DE ES'!U19</f>
        <v>347.28637333333336</v>
      </c>
      <c r="J14" s="3">
        <v>17134415.08752</v>
      </c>
      <c r="K14" s="48"/>
      <c r="M14" s="72"/>
    </row>
    <row r="15" spans="1:13" ht="22.5">
      <c r="A15" s="19"/>
      <c r="B15" s="16">
        <v>9</v>
      </c>
      <c r="C15" s="17" t="s">
        <v>15</v>
      </c>
      <c r="D15" s="2" t="s">
        <v>7</v>
      </c>
      <c r="E15" s="50">
        <v>6688</v>
      </c>
      <c r="F15" s="51">
        <v>25791</v>
      </c>
      <c r="G15" s="52">
        <v>11139</v>
      </c>
      <c r="H15" s="58">
        <v>43618</v>
      </c>
      <c r="I15" s="73">
        <f>+'[2]KIT DE APLICACIÓN-PRUEBAS DE ES'!U20</f>
        <v>85.268527999999989</v>
      </c>
      <c r="J15" s="3">
        <v>3719242.6543039996</v>
      </c>
      <c r="K15" s="48"/>
      <c r="M15" s="72"/>
    </row>
    <row r="16" spans="1:13" ht="22.5">
      <c r="A16" s="19"/>
      <c r="B16" s="16">
        <v>10</v>
      </c>
      <c r="C16" s="17" t="s">
        <v>37</v>
      </c>
      <c r="D16" s="2" t="s">
        <v>7</v>
      </c>
      <c r="E16" s="50">
        <v>678</v>
      </c>
      <c r="F16" s="51">
        <v>2938</v>
      </c>
      <c r="G16" s="52">
        <v>1041</v>
      </c>
      <c r="H16" s="58">
        <v>4657</v>
      </c>
      <c r="I16" s="73">
        <f>+'[2]KIT DE APLICACIÓN-PRUEBAS DE ES'!U21</f>
        <v>109.13547946666668</v>
      </c>
      <c r="J16" s="3">
        <v>508243.92787626671</v>
      </c>
      <c r="K16" s="48"/>
      <c r="M16" s="72"/>
    </row>
    <row r="17" spans="1:13" ht="22.5">
      <c r="A17" s="19"/>
      <c r="B17" s="16">
        <v>11</v>
      </c>
      <c r="C17" s="17" t="s">
        <v>70</v>
      </c>
      <c r="D17" s="2" t="s">
        <v>7</v>
      </c>
      <c r="E17" s="50">
        <v>355</v>
      </c>
      <c r="F17" s="51">
        <v>1097</v>
      </c>
      <c r="G17" s="52">
        <v>522</v>
      </c>
      <c r="H17" s="58">
        <v>1974</v>
      </c>
      <c r="I17" s="73">
        <f>+'[2]KIT DE APLICACIÓN-PRUEBAS DE ES'!U22</f>
        <v>234.24160550400001</v>
      </c>
      <c r="J17" s="3">
        <v>462392.92926489603</v>
      </c>
      <c r="K17" s="48"/>
      <c r="M17" s="72"/>
    </row>
    <row r="18" spans="1:13" ht="22.5">
      <c r="A18" s="19"/>
      <c r="B18" s="16">
        <v>12</v>
      </c>
      <c r="C18" s="17" t="s">
        <v>71</v>
      </c>
      <c r="D18" s="2" t="s">
        <v>7</v>
      </c>
      <c r="E18" s="50">
        <v>314</v>
      </c>
      <c r="F18" s="51">
        <v>1096</v>
      </c>
      <c r="G18" s="52">
        <v>474</v>
      </c>
      <c r="H18" s="58">
        <v>1884</v>
      </c>
      <c r="I18" s="73">
        <f>+'[2]KIT DE APLICACIÓN-PRUEBAS DE ES'!U23</f>
        <v>166.23567125333335</v>
      </c>
      <c r="J18" s="3">
        <v>313188.00464128004</v>
      </c>
      <c r="K18" s="48"/>
      <c r="M18" s="72"/>
    </row>
    <row r="19" spans="1:13" ht="22.5">
      <c r="A19" s="19"/>
      <c r="B19" s="16">
        <v>13</v>
      </c>
      <c r="C19" s="17" t="s">
        <v>42</v>
      </c>
      <c r="D19" s="2" t="s">
        <v>7</v>
      </c>
      <c r="E19" s="50">
        <v>596</v>
      </c>
      <c r="F19" s="51">
        <v>2051</v>
      </c>
      <c r="G19" s="52">
        <v>984</v>
      </c>
      <c r="H19" s="58">
        <v>3631</v>
      </c>
      <c r="I19" s="73">
        <f>+'[2]KIT DE APLICACIÓN-PRUEBAS DE ES'!U25</f>
        <v>174.876</v>
      </c>
      <c r="J19" s="3">
        <v>634974.75600000005</v>
      </c>
      <c r="K19" s="48"/>
      <c r="M19" s="72"/>
    </row>
    <row r="20" spans="1:13">
      <c r="A20" s="19"/>
      <c r="B20" s="16">
        <v>14</v>
      </c>
      <c r="C20" s="17" t="s">
        <v>38</v>
      </c>
      <c r="D20" s="2" t="s">
        <v>7</v>
      </c>
      <c r="E20" s="50">
        <v>921</v>
      </c>
      <c r="F20" s="51">
        <v>3170</v>
      </c>
      <c r="G20" s="52">
        <v>1498</v>
      </c>
      <c r="H20" s="58">
        <v>5589</v>
      </c>
      <c r="I20" s="73">
        <f>+'[2]KIT DE APLICACIÓN-PRUEBAS DE ES'!U26</f>
        <v>142.102</v>
      </c>
      <c r="J20" s="3">
        <v>794208.07799999998</v>
      </c>
      <c r="K20" s="48"/>
      <c r="M20" s="72"/>
    </row>
    <row r="21" spans="1:13" ht="22.5">
      <c r="A21" s="19"/>
      <c r="B21" s="16">
        <v>15</v>
      </c>
      <c r="C21" s="17" t="s">
        <v>72</v>
      </c>
      <c r="D21" s="2" t="s">
        <v>7</v>
      </c>
      <c r="E21" s="50">
        <v>316</v>
      </c>
      <c r="F21" s="51">
        <v>1097</v>
      </c>
      <c r="G21" s="52">
        <v>398</v>
      </c>
      <c r="H21" s="58">
        <v>1811</v>
      </c>
      <c r="I21" s="73">
        <f>+'[2]KIT DE APLICACIÓN-PRUEBAS DE ES'!U27</f>
        <v>167.59800000000001</v>
      </c>
      <c r="J21" s="3">
        <v>303519.978</v>
      </c>
      <c r="K21" s="48"/>
      <c r="M21" s="72"/>
    </row>
    <row r="22" spans="1:13" ht="22.5">
      <c r="A22" s="19"/>
      <c r="B22" s="16">
        <v>16</v>
      </c>
      <c r="C22" s="18" t="s">
        <v>32</v>
      </c>
      <c r="D22" s="2" t="s">
        <v>7</v>
      </c>
      <c r="E22" s="50">
        <v>5197</v>
      </c>
      <c r="F22" s="51">
        <v>19394</v>
      </c>
      <c r="G22" s="52">
        <v>8826</v>
      </c>
      <c r="H22" s="58">
        <v>33417</v>
      </c>
      <c r="I22" s="73">
        <f>+'[2]KIT DE APLICACIÓN-PRUEBAS DE ES'!U28</f>
        <v>364.48815999999999</v>
      </c>
      <c r="J22" s="3">
        <v>12180100.84272</v>
      </c>
      <c r="K22" s="48"/>
      <c r="M22" s="72"/>
    </row>
    <row r="23" spans="1:13" ht="22.5">
      <c r="A23" s="19"/>
      <c r="B23" s="16">
        <v>17</v>
      </c>
      <c r="C23" s="18" t="s">
        <v>33</v>
      </c>
      <c r="D23" s="2" t="s">
        <v>7</v>
      </c>
      <c r="E23" s="50">
        <v>314</v>
      </c>
      <c r="F23" s="51">
        <v>1097</v>
      </c>
      <c r="G23" s="52">
        <v>474</v>
      </c>
      <c r="H23" s="58">
        <v>1885</v>
      </c>
      <c r="I23" s="73">
        <f>+'[2]KIT DE APLICACIÓN-PRUEBAS DE ES'!U29</f>
        <v>444.11247999999995</v>
      </c>
      <c r="J23" s="3">
        <v>837152.0247999999</v>
      </c>
      <c r="K23" s="48"/>
      <c r="M23" s="72"/>
    </row>
    <row r="24" spans="1:13">
      <c r="A24" s="19"/>
      <c r="B24" s="16">
        <v>18</v>
      </c>
      <c r="C24" s="18" t="s">
        <v>34</v>
      </c>
      <c r="D24" s="2" t="s">
        <v>7</v>
      </c>
      <c r="E24" s="50">
        <v>942</v>
      </c>
      <c r="F24" s="51">
        <v>3838</v>
      </c>
      <c r="G24" s="52">
        <v>1493</v>
      </c>
      <c r="H24" s="58">
        <v>6273</v>
      </c>
      <c r="I24" s="73">
        <f>+'[2]KIT DE APLICACIÓN-PRUEBAS DE ES'!U30</f>
        <v>238.30592000000001</v>
      </c>
      <c r="J24" s="3">
        <v>1494893.0361600001</v>
      </c>
      <c r="K24" s="48"/>
      <c r="M24" s="72"/>
    </row>
    <row r="25" spans="1:13">
      <c r="A25" s="19"/>
      <c r="B25" s="16">
        <v>19</v>
      </c>
      <c r="C25" s="18" t="s">
        <v>35</v>
      </c>
      <c r="D25" s="2" t="s">
        <v>7</v>
      </c>
      <c r="E25" s="50">
        <v>942</v>
      </c>
      <c r="F25" s="51">
        <v>3291</v>
      </c>
      <c r="G25" s="52">
        <v>1437</v>
      </c>
      <c r="H25" s="58">
        <v>5670</v>
      </c>
      <c r="I25" s="73">
        <f>+'[2]KIT DE APLICACIÓN-PRUEBAS DE ES'!U31</f>
        <v>246.58</v>
      </c>
      <c r="J25" s="3">
        <v>1398108.6</v>
      </c>
      <c r="K25" s="48"/>
      <c r="M25" s="72"/>
    </row>
    <row r="26" spans="1:13" ht="22.5">
      <c r="A26" s="19"/>
      <c r="B26" s="16">
        <v>20</v>
      </c>
      <c r="C26" s="18" t="s">
        <v>31</v>
      </c>
      <c r="D26" s="2" t="s">
        <v>7</v>
      </c>
      <c r="E26" s="50">
        <v>5122</v>
      </c>
      <c r="F26" s="51">
        <v>19394</v>
      </c>
      <c r="G26" s="52">
        <v>8709</v>
      </c>
      <c r="H26" s="58">
        <v>33225</v>
      </c>
      <c r="I26" s="73">
        <f>+'[2]KIT DE APLICACIÓN-PRUEBAS DE ES'!U32</f>
        <v>364.25200000000001</v>
      </c>
      <c r="J26" s="3">
        <v>12102272.700000001</v>
      </c>
      <c r="K26" s="48"/>
      <c r="M26" s="72"/>
    </row>
    <row r="27" spans="1:13" ht="22.5">
      <c r="A27" s="19"/>
      <c r="B27" s="16">
        <v>21</v>
      </c>
      <c r="C27" s="18" t="s">
        <v>36</v>
      </c>
      <c r="D27" s="2" t="s">
        <v>7</v>
      </c>
      <c r="E27" s="50">
        <v>6139</v>
      </c>
      <c r="F27" s="51">
        <v>22685</v>
      </c>
      <c r="G27" s="52">
        <v>10248</v>
      </c>
      <c r="H27" s="58">
        <v>39072</v>
      </c>
      <c r="I27" s="73">
        <f>+'[2]KIT DE APLICACIÓN-PRUEBAS DE ES'!U33</f>
        <v>172.428</v>
      </c>
      <c r="J27" s="3">
        <v>6737106.8159999996</v>
      </c>
      <c r="K27" s="48"/>
      <c r="M27" s="72"/>
    </row>
    <row r="28" spans="1:13">
      <c r="A28" s="19"/>
      <c r="B28" s="16">
        <v>22</v>
      </c>
      <c r="C28" s="18" t="s">
        <v>39</v>
      </c>
      <c r="D28" s="2" t="s">
        <v>7</v>
      </c>
      <c r="E28" s="50">
        <v>2378</v>
      </c>
      <c r="F28" s="51">
        <v>8596</v>
      </c>
      <c r="G28" s="52">
        <v>3940</v>
      </c>
      <c r="H28" s="58">
        <v>14914</v>
      </c>
      <c r="I28" s="73">
        <f>+'[2]KIT DE APLICACIÓN-PRUEBAS DE ES'!U34</f>
        <v>104.99992426666668</v>
      </c>
      <c r="J28" s="3">
        <v>1565968.8705130669</v>
      </c>
      <c r="K28" s="48" t="e">
        <f>+#REF!*I28</f>
        <v>#REF!</v>
      </c>
      <c r="M28" s="72"/>
    </row>
    <row r="29" spans="1:13" ht="33.75">
      <c r="A29" s="19"/>
      <c r="B29" s="16">
        <v>23</v>
      </c>
      <c r="C29" s="54" t="s">
        <v>40</v>
      </c>
      <c r="D29" s="2" t="s">
        <v>7</v>
      </c>
      <c r="E29" s="50">
        <v>4324</v>
      </c>
      <c r="F29" s="51">
        <v>15345</v>
      </c>
      <c r="G29" s="52">
        <v>6921</v>
      </c>
      <c r="H29" s="58">
        <v>26590</v>
      </c>
      <c r="I29" s="73">
        <f>+'[2]KIT DE APLICACIÓN-PRUEBAS DE ES'!U35</f>
        <v>121.13851733333334</v>
      </c>
      <c r="J29" s="3">
        <v>3221073.1758933333</v>
      </c>
      <c r="K29" s="48"/>
      <c r="M29" s="72"/>
    </row>
    <row r="30" spans="1:13" ht="22.5">
      <c r="A30" s="19"/>
      <c r="B30" s="16">
        <v>24</v>
      </c>
      <c r="C30" s="18" t="s">
        <v>73</v>
      </c>
      <c r="D30" s="2" t="s">
        <v>7</v>
      </c>
      <c r="E30" s="65">
        <v>5197</v>
      </c>
      <c r="F30" s="66">
        <v>19394</v>
      </c>
      <c r="G30" s="67">
        <v>7781</v>
      </c>
      <c r="H30" s="58">
        <v>32372</v>
      </c>
      <c r="I30" s="73">
        <f>+'[2]KIT DE APLICACIÓN-PRUEBAS DE ES'!U36</f>
        <v>132.398</v>
      </c>
      <c r="J30" s="3">
        <v>4285988.0559999999</v>
      </c>
      <c r="K30" s="48"/>
      <c r="M30" s="72"/>
    </row>
    <row r="31" spans="1:13" ht="22.5">
      <c r="A31" s="19"/>
      <c r="B31" s="16">
        <v>25</v>
      </c>
      <c r="C31" s="18" t="s">
        <v>74</v>
      </c>
      <c r="D31" s="2" t="s">
        <v>7</v>
      </c>
      <c r="E31" s="50">
        <v>5197</v>
      </c>
      <c r="F31" s="51">
        <v>19394</v>
      </c>
      <c r="G31" s="52">
        <v>8826</v>
      </c>
      <c r="H31" s="58">
        <v>33417</v>
      </c>
      <c r="I31" s="73">
        <f>+'[2]KIT DE APLICACIÓN-PRUEBAS DE ES'!U37</f>
        <v>183.23400000000001</v>
      </c>
      <c r="J31" s="3">
        <v>6123130.5780000007</v>
      </c>
      <c r="K31" s="48"/>
      <c r="M31" s="72"/>
    </row>
    <row r="32" spans="1:13">
      <c r="A32" s="19"/>
      <c r="B32" s="16">
        <v>26</v>
      </c>
      <c r="C32" s="18" t="s">
        <v>75</v>
      </c>
      <c r="D32" s="2" t="s">
        <v>7</v>
      </c>
      <c r="E32" s="50">
        <v>5917</v>
      </c>
      <c r="F32" s="51">
        <v>19394</v>
      </c>
      <c r="G32" s="52">
        <v>7781</v>
      </c>
      <c r="H32" s="58">
        <v>33092</v>
      </c>
      <c r="I32" s="73">
        <f>+'[2]KIT DE APLICACIÓN-PRUEBAS DE ES'!U38</f>
        <v>170.834</v>
      </c>
      <c r="J32" s="3">
        <v>5653238.7280000001</v>
      </c>
      <c r="K32" s="48" t="e">
        <f>+#REF!*I32</f>
        <v>#REF!</v>
      </c>
      <c r="M32" s="72"/>
    </row>
    <row r="33" spans="1:13">
      <c r="A33" s="19"/>
      <c r="B33" s="16">
        <v>27</v>
      </c>
      <c r="C33" s="18" t="s">
        <v>76</v>
      </c>
      <c r="D33" s="2" t="s">
        <v>7</v>
      </c>
      <c r="E33" s="50">
        <v>357</v>
      </c>
      <c r="F33" s="51">
        <v>1097</v>
      </c>
      <c r="G33" s="52">
        <v>522</v>
      </c>
      <c r="H33" s="58">
        <v>1976</v>
      </c>
      <c r="I33" s="73">
        <f>+'[2]KIT DE APLICACIÓN-PRUEBAS DE ES'!U39</f>
        <v>158.24200000000002</v>
      </c>
      <c r="J33" s="3">
        <v>312686.19200000004</v>
      </c>
      <c r="K33" s="48"/>
      <c r="M33" s="72"/>
    </row>
    <row r="34" spans="1:13">
      <c r="A34" s="19"/>
      <c r="B34" s="16">
        <v>28</v>
      </c>
      <c r="C34" s="18" t="s">
        <v>77</v>
      </c>
      <c r="D34" s="2" t="s">
        <v>7</v>
      </c>
      <c r="E34" s="50">
        <v>358</v>
      </c>
      <c r="F34" s="51">
        <v>1097</v>
      </c>
      <c r="G34" s="52">
        <v>522</v>
      </c>
      <c r="H34" s="58">
        <v>1977</v>
      </c>
      <c r="I34" s="73">
        <f>+'[2]KIT DE APLICACIÓN-PRUEBAS DE ES'!U40</f>
        <v>183.21800000000002</v>
      </c>
      <c r="J34" s="3">
        <v>362221.98600000003</v>
      </c>
      <c r="K34" s="48"/>
      <c r="M34" s="72"/>
    </row>
    <row r="35" spans="1:13" ht="22.5">
      <c r="A35" s="19"/>
      <c r="B35" s="16">
        <v>29</v>
      </c>
      <c r="C35" s="18" t="s">
        <v>41</v>
      </c>
      <c r="D35" s="2" t="s">
        <v>7</v>
      </c>
      <c r="E35" s="50">
        <v>921</v>
      </c>
      <c r="F35" s="51">
        <v>3170</v>
      </c>
      <c r="G35" s="52">
        <v>1496</v>
      </c>
      <c r="H35" s="58">
        <v>5587</v>
      </c>
      <c r="I35" s="73">
        <f>+'[2]KIT DE APLICACIÓN-PRUEBAS DE ES'!U41</f>
        <v>157.42973700266666</v>
      </c>
      <c r="J35" s="3">
        <v>879559.9406338986</v>
      </c>
      <c r="K35" s="48" t="e">
        <f>+#REF!*I35</f>
        <v>#REF!</v>
      </c>
      <c r="M35" s="72"/>
    </row>
    <row r="36" spans="1:13" ht="22.5">
      <c r="A36" s="19"/>
      <c r="B36" s="16">
        <v>30</v>
      </c>
      <c r="C36" s="17" t="s">
        <v>14</v>
      </c>
      <c r="D36" s="2" t="s">
        <v>7</v>
      </c>
      <c r="E36" s="50">
        <v>5197</v>
      </c>
      <c r="F36" s="51">
        <v>19394</v>
      </c>
      <c r="G36" s="52">
        <v>8826</v>
      </c>
      <c r="H36" s="58">
        <v>33417</v>
      </c>
      <c r="I36" s="73">
        <f>+'[2]KIT DE APLICACIÓN-PRUEBAS DE ES'!U42</f>
        <v>92.081173333333339</v>
      </c>
      <c r="J36" s="3">
        <v>3077076.5692800004</v>
      </c>
      <c r="K36" s="48"/>
      <c r="M36" s="72"/>
    </row>
    <row r="37" spans="1:13">
      <c r="A37" s="19"/>
      <c r="B37" s="16">
        <v>31</v>
      </c>
      <c r="C37" s="17" t="s">
        <v>16</v>
      </c>
      <c r="D37" s="2" t="s">
        <v>7</v>
      </c>
      <c r="E37" s="50">
        <v>5197</v>
      </c>
      <c r="F37" s="51">
        <v>19394</v>
      </c>
      <c r="G37" s="52">
        <v>8826</v>
      </c>
      <c r="H37" s="58">
        <v>33417</v>
      </c>
      <c r="I37" s="73">
        <f>+'[2]KIT DE APLICACIÓN-PRUEBAS DE ES'!U43</f>
        <v>277.68117333333333</v>
      </c>
      <c r="J37" s="3">
        <v>9279271.7692799997</v>
      </c>
      <c r="K37" s="48"/>
      <c r="M37" s="72"/>
    </row>
    <row r="38" spans="1:13">
      <c r="A38" s="19"/>
      <c r="B38" s="16">
        <v>32</v>
      </c>
      <c r="C38" s="17" t="s">
        <v>17</v>
      </c>
      <c r="D38" s="2" t="s">
        <v>7</v>
      </c>
      <c r="E38" s="50">
        <v>1177</v>
      </c>
      <c r="F38" s="51">
        <v>4202</v>
      </c>
      <c r="G38" s="52">
        <v>1926</v>
      </c>
      <c r="H38" s="58">
        <v>7305</v>
      </c>
      <c r="I38" s="73">
        <f>+'[2]KIT DE APLICACIÓN-PRUEBAS DE ES'!U44</f>
        <v>332.7172266666667</v>
      </c>
      <c r="J38" s="3">
        <v>2430499.3408000004</v>
      </c>
      <c r="K38" s="48"/>
      <c r="M38" s="72"/>
    </row>
    <row r="39" spans="1:13">
      <c r="A39" s="19"/>
      <c r="B39" s="16">
        <v>33</v>
      </c>
      <c r="C39" s="17" t="s">
        <v>18</v>
      </c>
      <c r="D39" s="2" t="s">
        <v>7</v>
      </c>
      <c r="E39" s="50">
        <v>2712</v>
      </c>
      <c r="F39" s="51">
        <v>6417</v>
      </c>
      <c r="G39" s="52">
        <v>4246</v>
      </c>
      <c r="H39" s="58">
        <v>13375</v>
      </c>
      <c r="I39" s="73">
        <f>+'[2]KIT DE APLICACIÓN-PRUEBAS DE ES'!U45</f>
        <v>486.3579733333334</v>
      </c>
      <c r="J39" s="3">
        <v>6505037.8933333345</v>
      </c>
      <c r="K39" s="48"/>
      <c r="M39" s="72"/>
    </row>
    <row r="40" spans="1:13">
      <c r="A40" s="19"/>
      <c r="B40" s="16">
        <v>34</v>
      </c>
      <c r="C40" s="17" t="s">
        <v>19</v>
      </c>
      <c r="D40" s="2" t="s">
        <v>7</v>
      </c>
      <c r="E40" s="50">
        <v>5179</v>
      </c>
      <c r="F40" s="51">
        <v>19398</v>
      </c>
      <c r="G40" s="52">
        <v>8473</v>
      </c>
      <c r="H40" s="58">
        <v>33050</v>
      </c>
      <c r="I40" s="73">
        <f>+'[2]KIT DE APLICACIÓN-PRUEBAS DE ES'!U46</f>
        <v>1382.558</v>
      </c>
      <c r="J40" s="3">
        <v>45693541.899999999</v>
      </c>
      <c r="K40" s="48"/>
      <c r="M40" s="72"/>
    </row>
    <row r="41" spans="1:13">
      <c r="A41" s="19"/>
      <c r="B41" s="16">
        <v>35</v>
      </c>
      <c r="C41" s="17" t="s">
        <v>78</v>
      </c>
      <c r="D41" s="2" t="s">
        <v>7</v>
      </c>
      <c r="E41" s="50">
        <v>572</v>
      </c>
      <c r="F41" s="51">
        <v>1701</v>
      </c>
      <c r="G41" s="52">
        <v>862</v>
      </c>
      <c r="H41" s="58">
        <v>3135</v>
      </c>
      <c r="I41" s="73">
        <f>+'[2]KIT DE APLICACIÓN-PRUEBAS DE ES'!U47</f>
        <v>330.37</v>
      </c>
      <c r="J41" s="3">
        <v>1035709.9500000001</v>
      </c>
      <c r="K41" s="48"/>
      <c r="M41" s="72"/>
    </row>
    <row r="42" spans="1:13" ht="22.5">
      <c r="A42" s="19"/>
      <c r="B42" s="16">
        <v>36</v>
      </c>
      <c r="C42" s="17" t="s">
        <v>79</v>
      </c>
      <c r="D42" s="2" t="s">
        <v>7</v>
      </c>
      <c r="E42" s="50">
        <v>5185</v>
      </c>
      <c r="F42" s="51">
        <v>19398</v>
      </c>
      <c r="G42" s="52">
        <v>8706</v>
      </c>
      <c r="H42" s="58">
        <v>33289</v>
      </c>
      <c r="I42" s="73">
        <f>+'[2]KIT DE APLICACIÓN-PRUEBAS DE ES'!U48</f>
        <v>92.748000000000005</v>
      </c>
      <c r="J42" s="3">
        <v>3087488.1720000003</v>
      </c>
      <c r="K42" s="48"/>
      <c r="M42" s="72"/>
    </row>
    <row r="43" spans="1:13">
      <c r="A43" s="19"/>
      <c r="B43" s="16">
        <v>37</v>
      </c>
      <c r="C43" s="17" t="s">
        <v>20</v>
      </c>
      <c r="D43" s="2" t="s">
        <v>7</v>
      </c>
      <c r="E43" s="50">
        <v>1507</v>
      </c>
      <c r="F43" s="51">
        <v>5364</v>
      </c>
      <c r="G43" s="52">
        <v>2525</v>
      </c>
      <c r="H43" s="58">
        <v>9396</v>
      </c>
      <c r="I43" s="73">
        <f>+'[2]KIT DE APLICACIÓN-PRUEBAS DE ES'!U49</f>
        <v>248.15117333333333</v>
      </c>
      <c r="J43" s="3">
        <v>2331628.4246399999</v>
      </c>
      <c r="K43" s="48"/>
      <c r="M43" s="72"/>
    </row>
    <row r="44" spans="1:13">
      <c r="A44" s="19"/>
      <c r="B44" s="16">
        <v>38</v>
      </c>
      <c r="C44" s="17" t="s">
        <v>21</v>
      </c>
      <c r="D44" s="2" t="s">
        <v>7</v>
      </c>
      <c r="E44" s="50">
        <v>5274</v>
      </c>
      <c r="F44" s="51">
        <v>19020</v>
      </c>
      <c r="G44" s="52">
        <v>8682</v>
      </c>
      <c r="H44" s="58">
        <v>32976</v>
      </c>
      <c r="I44" s="73">
        <f>+'[2]KIT DE APLICACIÓN-PRUEBAS DE ES'!U50</f>
        <v>286.35010666666665</v>
      </c>
      <c r="J44" s="3">
        <v>9442681.1174400002</v>
      </c>
      <c r="K44" s="48" t="e">
        <f>+#REF!*I44</f>
        <v>#REF!</v>
      </c>
      <c r="M44" s="72"/>
    </row>
    <row r="45" spans="1:13">
      <c r="A45" s="19"/>
      <c r="B45" s="16">
        <v>39</v>
      </c>
      <c r="C45" s="17" t="s">
        <v>22</v>
      </c>
      <c r="D45" s="2" t="s">
        <v>7</v>
      </c>
      <c r="E45" s="50">
        <v>2692</v>
      </c>
      <c r="F45" s="51">
        <v>6417</v>
      </c>
      <c r="G45" s="52">
        <v>4203</v>
      </c>
      <c r="H45" s="58">
        <v>13312</v>
      </c>
      <c r="I45" s="73">
        <f>+'[2]KIT DE APLICACIÓN-PRUEBAS DE ES'!U51</f>
        <v>715.94600000000003</v>
      </c>
      <c r="J45" s="3">
        <v>9530673.1520000007</v>
      </c>
      <c r="K45" s="48"/>
      <c r="M45" s="72"/>
    </row>
    <row r="46" spans="1:13">
      <c r="A46" s="19"/>
      <c r="B46" s="16">
        <v>40</v>
      </c>
      <c r="C46" s="17" t="s">
        <v>23</v>
      </c>
      <c r="D46" s="2" t="s">
        <v>7</v>
      </c>
      <c r="E46" s="50">
        <v>3804</v>
      </c>
      <c r="F46" s="51">
        <v>13272</v>
      </c>
      <c r="G46" s="52">
        <v>5748</v>
      </c>
      <c r="H46" s="58">
        <v>22824</v>
      </c>
      <c r="I46" s="73">
        <f>+'[2]KIT DE APLICACIÓN-PRUEBAS DE ES'!U52</f>
        <v>422.01941333333332</v>
      </c>
      <c r="J46" s="3">
        <v>9632171.0899199992</v>
      </c>
      <c r="K46" s="48"/>
      <c r="M46" s="72"/>
    </row>
    <row r="47" spans="1:13" ht="22.5">
      <c r="A47" s="19"/>
      <c r="B47" s="16">
        <v>41</v>
      </c>
      <c r="C47" s="17" t="s">
        <v>80</v>
      </c>
      <c r="D47" s="2" t="s">
        <v>7</v>
      </c>
      <c r="E47" s="50">
        <v>1764</v>
      </c>
      <c r="F47" s="51">
        <v>2798</v>
      </c>
      <c r="G47" s="52">
        <v>1288</v>
      </c>
      <c r="H47" s="58">
        <v>5850</v>
      </c>
      <c r="I47" s="73">
        <f>+'[2]KIT DE APLICACIÓN-PRUEBAS DE ES'!U53</f>
        <v>419.22200000000004</v>
      </c>
      <c r="J47" s="3">
        <v>2452448.7000000002</v>
      </c>
      <c r="K47" s="48"/>
      <c r="M47" s="72"/>
    </row>
    <row r="48" spans="1:13">
      <c r="A48" s="19"/>
      <c r="B48" s="16">
        <v>42</v>
      </c>
      <c r="C48" s="17" t="s">
        <v>81</v>
      </c>
      <c r="D48" s="2" t="s">
        <v>7</v>
      </c>
      <c r="E48" s="50">
        <v>357</v>
      </c>
      <c r="F48" s="51">
        <v>1097</v>
      </c>
      <c r="G48" s="52">
        <v>522</v>
      </c>
      <c r="H48" s="58">
        <v>1976</v>
      </c>
      <c r="I48" s="73">
        <f>+'[2]KIT DE APLICACIÓN-PRUEBAS DE ES'!U54</f>
        <v>143.56200000000001</v>
      </c>
      <c r="J48" s="3">
        <v>283678.51200000005</v>
      </c>
      <c r="K48" s="48"/>
      <c r="M48" s="72"/>
    </row>
    <row r="49" spans="1:13">
      <c r="A49" s="41"/>
      <c r="B49" s="16">
        <v>43</v>
      </c>
      <c r="C49" s="42" t="s">
        <v>82</v>
      </c>
      <c r="D49" s="43" t="s">
        <v>7</v>
      </c>
      <c r="E49" s="68">
        <v>358</v>
      </c>
      <c r="F49" s="69">
        <v>1106</v>
      </c>
      <c r="G49" s="70">
        <v>527</v>
      </c>
      <c r="H49" s="58">
        <v>1991</v>
      </c>
      <c r="I49" s="73">
        <f>+'[2]KIT DE APLICACIÓN-PRUEBAS DE ES'!U55</f>
        <v>162.21199999999999</v>
      </c>
      <c r="J49" s="3">
        <v>322964.092</v>
      </c>
      <c r="K49" s="48"/>
      <c r="M49" s="72"/>
    </row>
    <row r="50" spans="1:13">
      <c r="A50" s="45"/>
      <c r="B50" s="16">
        <v>44</v>
      </c>
      <c r="C50" s="53" t="s">
        <v>153</v>
      </c>
      <c r="D50" s="43" t="s">
        <v>7</v>
      </c>
      <c r="E50" s="68">
        <v>317</v>
      </c>
      <c r="F50" s="69">
        <v>1097</v>
      </c>
      <c r="G50" s="70">
        <v>523</v>
      </c>
      <c r="H50" s="58">
        <v>1937</v>
      </c>
      <c r="I50" s="73">
        <f>+'[2]KIT DE APLICACIÓN-PRUEBAS DE ES'!U56</f>
        <v>228.91166666666666</v>
      </c>
      <c r="J50" s="3">
        <v>443401.89833333332</v>
      </c>
      <c r="K50" s="48" t="e">
        <f>+#REF!*I50</f>
        <v>#REF!</v>
      </c>
      <c r="M50" s="72"/>
    </row>
    <row r="51" spans="1:13">
      <c r="A51" s="45"/>
      <c r="B51" s="16">
        <v>45</v>
      </c>
      <c r="C51" s="40" t="s">
        <v>154</v>
      </c>
      <c r="D51" s="43" t="s">
        <v>7</v>
      </c>
      <c r="E51" s="50">
        <v>317</v>
      </c>
      <c r="F51" s="51">
        <v>1109</v>
      </c>
      <c r="G51" s="52">
        <v>484</v>
      </c>
      <c r="H51" s="58">
        <v>1910</v>
      </c>
      <c r="I51" s="73">
        <f>+'[2]KIT DE APLICACIÓN-PRUEBAS DE ES'!U57</f>
        <v>124.66</v>
      </c>
      <c r="J51" s="3">
        <v>238100.6</v>
      </c>
      <c r="K51" s="48"/>
      <c r="M51" s="72"/>
    </row>
    <row r="52" spans="1:13" ht="14.25" customHeight="1">
      <c r="A52" s="45"/>
      <c r="B52" s="16">
        <v>46</v>
      </c>
      <c r="C52" s="40" t="s">
        <v>155</v>
      </c>
      <c r="D52" s="43" t="s">
        <v>7</v>
      </c>
      <c r="E52" s="50">
        <v>8377</v>
      </c>
      <c r="F52" s="51">
        <v>29570</v>
      </c>
      <c r="G52" s="52">
        <v>13382</v>
      </c>
      <c r="H52" s="75">
        <v>51329</v>
      </c>
      <c r="I52" s="74">
        <f>+'[2]KIT DE APLICACIÓN-PRUEBAS DE ES'!U58</f>
        <v>161.52000000000001</v>
      </c>
      <c r="J52" s="44">
        <v>8290660.0800000001</v>
      </c>
      <c r="K52" s="48"/>
      <c r="M52" s="72"/>
    </row>
    <row r="53" spans="1:13" ht="14.25" customHeight="1" thickBot="1">
      <c r="A53" s="47"/>
      <c r="B53" s="55">
        <v>47</v>
      </c>
      <c r="C53" s="56" t="s">
        <v>157</v>
      </c>
      <c r="D53" s="57" t="s">
        <v>7</v>
      </c>
      <c r="E53" s="89">
        <v>185</v>
      </c>
      <c r="F53" s="90">
        <v>561</v>
      </c>
      <c r="G53" s="91">
        <v>253</v>
      </c>
      <c r="H53" s="58">
        <v>999</v>
      </c>
      <c r="I53" s="73">
        <v>5850</v>
      </c>
      <c r="J53" s="44">
        <v>5844150</v>
      </c>
      <c r="K53" s="49"/>
      <c r="M53" s="72"/>
    </row>
    <row r="54" spans="1:13" ht="15.75" thickBot="1">
      <c r="A54" s="412" t="s">
        <v>134</v>
      </c>
      <c r="B54" s="413"/>
      <c r="C54" s="413"/>
      <c r="D54" s="413"/>
      <c r="E54" s="413"/>
      <c r="F54" s="413"/>
      <c r="G54" s="413"/>
      <c r="H54" s="413"/>
      <c r="I54" s="414"/>
      <c r="J54" s="10">
        <v>226534908.03021634</v>
      </c>
    </row>
  </sheetData>
  <mergeCells count="8">
    <mergeCell ref="E5:G5"/>
    <mergeCell ref="J5:J6"/>
    <mergeCell ref="A54:I54"/>
    <mergeCell ref="B2:I3"/>
    <mergeCell ref="A5:B5"/>
    <mergeCell ref="D5:D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7"/>
  <sheetViews>
    <sheetView topLeftCell="A46" zoomScaleSheetLayoutView="115" workbookViewId="0">
      <selection activeCell="J16" sqref="J16"/>
    </sheetView>
  </sheetViews>
  <sheetFormatPr baseColWidth="10" defaultRowHeight="15"/>
  <cols>
    <col min="1" max="1" width="3.85546875" customWidth="1"/>
    <col min="2" max="2" width="4.85546875" customWidth="1"/>
    <col min="3" max="3" width="39.5703125" style="27" customWidth="1"/>
    <col min="4" max="4" width="15.85546875" customWidth="1"/>
    <col min="5" max="5" width="16.7109375" customWidth="1"/>
    <col min="6" max="6" width="19.85546875" customWidth="1"/>
    <col min="7" max="7" width="32.28515625" customWidth="1"/>
  </cols>
  <sheetData>
    <row r="1" spans="1:7">
      <c r="B1" s="415" t="s">
        <v>147</v>
      </c>
      <c r="C1" s="415"/>
      <c r="D1" s="415"/>
      <c r="E1" s="415"/>
      <c r="F1" s="415"/>
      <c r="G1" s="415"/>
    </row>
    <row r="2" spans="1:7">
      <c r="B2" s="415"/>
      <c r="C2" s="415"/>
      <c r="D2" s="415"/>
      <c r="E2" s="415"/>
      <c r="F2" s="415"/>
      <c r="G2" s="415"/>
    </row>
    <row r="3" spans="1:7" ht="15.75" thickBot="1"/>
    <row r="4" spans="1:7" ht="82.5" customHeight="1">
      <c r="A4" s="416" t="s">
        <v>0</v>
      </c>
      <c r="B4" s="417"/>
      <c r="C4" s="24" t="s">
        <v>1</v>
      </c>
      <c r="D4" s="26" t="s">
        <v>2</v>
      </c>
      <c r="E4" s="23" t="s">
        <v>3</v>
      </c>
      <c r="F4" s="24" t="s">
        <v>150</v>
      </c>
      <c r="G4" s="25" t="s">
        <v>149</v>
      </c>
    </row>
    <row r="5" spans="1:7">
      <c r="A5" s="13"/>
      <c r="B5" s="1">
        <v>1</v>
      </c>
      <c r="C5" s="28" t="s">
        <v>83</v>
      </c>
      <c r="D5" s="11" t="s">
        <v>7</v>
      </c>
      <c r="E5" s="71">
        <v>2927</v>
      </c>
      <c r="F5" s="4">
        <v>1413.41</v>
      </c>
      <c r="G5" s="14">
        <f>+F5*E5</f>
        <v>4137051.0700000003</v>
      </c>
    </row>
    <row r="6" spans="1:7" ht="30">
      <c r="A6" s="15"/>
      <c r="B6" s="1">
        <v>2</v>
      </c>
      <c r="C6" s="29" t="s">
        <v>84</v>
      </c>
      <c r="D6" s="11" t="s">
        <v>7</v>
      </c>
      <c r="E6" s="71">
        <v>60195</v>
      </c>
      <c r="F6" s="4">
        <v>606.10400000000004</v>
      </c>
      <c r="G6" s="14">
        <f t="shared" ref="G6:G60" si="0">+F6*E6</f>
        <v>36484430.280000001</v>
      </c>
    </row>
    <row r="7" spans="1:7" ht="30">
      <c r="A7" s="15"/>
      <c r="B7" s="1">
        <v>3</v>
      </c>
      <c r="C7" s="29" t="s">
        <v>85</v>
      </c>
      <c r="D7" s="11" t="s">
        <v>7</v>
      </c>
      <c r="E7" s="71">
        <v>82223</v>
      </c>
      <c r="F7" s="4">
        <v>602.06799999999998</v>
      </c>
      <c r="G7" s="14">
        <f t="shared" si="0"/>
        <v>49503837.163999997</v>
      </c>
    </row>
    <row r="8" spans="1:7">
      <c r="A8" s="15"/>
      <c r="B8" s="1">
        <v>4</v>
      </c>
      <c r="C8" s="29" t="s">
        <v>86</v>
      </c>
      <c r="D8" s="11" t="s">
        <v>7</v>
      </c>
      <c r="E8" s="71">
        <v>297</v>
      </c>
      <c r="F8" s="4">
        <v>1893.1</v>
      </c>
      <c r="G8" s="14">
        <f t="shared" si="0"/>
        <v>562250.69999999995</v>
      </c>
    </row>
    <row r="9" spans="1:7">
      <c r="A9" s="15"/>
      <c r="B9" s="1">
        <v>5</v>
      </c>
      <c r="C9" s="29" t="s">
        <v>87</v>
      </c>
      <c r="D9" s="11" t="s">
        <v>7</v>
      </c>
      <c r="E9" s="71">
        <v>52</v>
      </c>
      <c r="F9" s="4">
        <v>8996.7438399999992</v>
      </c>
      <c r="G9" s="14">
        <f t="shared" si="0"/>
        <v>467830.67967999994</v>
      </c>
    </row>
    <row r="10" spans="1:7" ht="30">
      <c r="A10" s="15"/>
      <c r="B10" s="1">
        <v>6</v>
      </c>
      <c r="C10" s="29" t="s">
        <v>88</v>
      </c>
      <c r="D10" s="11" t="s">
        <v>7</v>
      </c>
      <c r="E10" s="71">
        <v>238</v>
      </c>
      <c r="F10" s="4">
        <v>3936.4438399999999</v>
      </c>
      <c r="G10" s="14">
        <f t="shared" si="0"/>
        <v>936873.63391999993</v>
      </c>
    </row>
    <row r="11" spans="1:7" ht="30">
      <c r="A11" s="15"/>
      <c r="B11" s="1">
        <v>7</v>
      </c>
      <c r="C11" s="29" t="s">
        <v>89</v>
      </c>
      <c r="D11" s="11" t="s">
        <v>7</v>
      </c>
      <c r="E11" s="71">
        <v>1246</v>
      </c>
      <c r="F11" s="4">
        <v>1249.0999999999999</v>
      </c>
      <c r="G11" s="14">
        <f t="shared" si="0"/>
        <v>1556378.5999999999</v>
      </c>
    </row>
    <row r="12" spans="1:7" ht="30">
      <c r="A12" s="15"/>
      <c r="B12" s="1">
        <v>8</v>
      </c>
      <c r="C12" s="29" t="s">
        <v>90</v>
      </c>
      <c r="D12" s="11" t="s">
        <v>7</v>
      </c>
      <c r="E12" s="71">
        <v>4315</v>
      </c>
      <c r="F12" s="4">
        <v>470.13040000000001</v>
      </c>
      <c r="G12" s="14">
        <f t="shared" si="0"/>
        <v>2028612.676</v>
      </c>
    </row>
    <row r="13" spans="1:7">
      <c r="A13" s="15"/>
      <c r="B13" s="1">
        <v>9</v>
      </c>
      <c r="C13" s="29" t="s">
        <v>91</v>
      </c>
      <c r="D13" s="11" t="s">
        <v>7</v>
      </c>
      <c r="E13" s="71">
        <v>47151</v>
      </c>
      <c r="F13" s="4">
        <v>345.4504</v>
      </c>
      <c r="G13" s="14">
        <f t="shared" si="0"/>
        <v>16288331.8104</v>
      </c>
    </row>
    <row r="14" spans="1:7">
      <c r="A14" s="15"/>
      <c r="B14" s="1">
        <v>10</v>
      </c>
      <c r="C14" s="29" t="s">
        <v>92</v>
      </c>
      <c r="D14" s="11" t="s">
        <v>7</v>
      </c>
      <c r="E14" s="71">
        <v>2630</v>
      </c>
      <c r="F14" s="4">
        <v>1168.6280000000002</v>
      </c>
      <c r="G14" s="14">
        <f t="shared" si="0"/>
        <v>3073491.6400000006</v>
      </c>
    </row>
    <row r="15" spans="1:7" ht="30">
      <c r="A15" s="15"/>
      <c r="B15" s="1">
        <v>11</v>
      </c>
      <c r="C15" s="29" t="s">
        <v>93</v>
      </c>
      <c r="D15" s="11" t="s">
        <v>7</v>
      </c>
      <c r="E15" s="71">
        <v>714971</v>
      </c>
      <c r="F15" s="4">
        <v>140.82999999999998</v>
      </c>
      <c r="G15" s="14">
        <f t="shared" si="0"/>
        <v>100689365.92999999</v>
      </c>
    </row>
    <row r="16" spans="1:7" ht="30">
      <c r="A16" s="15"/>
      <c r="B16" s="1">
        <v>12</v>
      </c>
      <c r="C16" s="29" t="s">
        <v>94</v>
      </c>
      <c r="D16" s="11" t="s">
        <v>7</v>
      </c>
      <c r="E16" s="64">
        <v>547470</v>
      </c>
      <c r="F16" s="4">
        <v>143.61199999999999</v>
      </c>
      <c r="G16" s="14">
        <f t="shared" si="0"/>
        <v>78623261.640000001</v>
      </c>
    </row>
    <row r="17" spans="1:7">
      <c r="A17" s="15"/>
      <c r="B17" s="1">
        <v>13</v>
      </c>
      <c r="C17" s="29" t="s">
        <v>95</v>
      </c>
      <c r="D17" s="11" t="s">
        <v>7</v>
      </c>
      <c r="E17" s="71">
        <v>72429</v>
      </c>
      <c r="F17" s="4">
        <v>158.5</v>
      </c>
      <c r="G17" s="14">
        <f t="shared" si="0"/>
        <v>11479996.5</v>
      </c>
    </row>
    <row r="18" spans="1:7">
      <c r="A18" s="15"/>
      <c r="B18" s="1">
        <v>14</v>
      </c>
      <c r="C18" s="29" t="s">
        <v>96</v>
      </c>
      <c r="D18" s="11" t="s">
        <v>7</v>
      </c>
      <c r="E18" s="71">
        <v>57401</v>
      </c>
      <c r="F18" s="4">
        <v>660.82799999999997</v>
      </c>
      <c r="G18" s="14">
        <f t="shared" si="0"/>
        <v>37932188.027999997</v>
      </c>
    </row>
    <row r="19" spans="1:7">
      <c r="A19" s="15"/>
      <c r="B19" s="1">
        <v>15</v>
      </c>
      <c r="C19" s="29" t="s">
        <v>97</v>
      </c>
      <c r="D19" s="11" t="s">
        <v>7</v>
      </c>
      <c r="E19" s="71">
        <v>56185</v>
      </c>
      <c r="F19" s="4">
        <v>663.82799999999997</v>
      </c>
      <c r="G19" s="14">
        <f t="shared" si="0"/>
        <v>37297176.18</v>
      </c>
    </row>
    <row r="20" spans="1:7">
      <c r="A20" s="15"/>
      <c r="B20" s="1">
        <v>16</v>
      </c>
      <c r="C20" s="29" t="s">
        <v>98</v>
      </c>
      <c r="D20" s="11" t="s">
        <v>7</v>
      </c>
      <c r="E20" s="71">
        <v>23161</v>
      </c>
      <c r="F20" s="4">
        <v>706.3</v>
      </c>
      <c r="G20" s="14">
        <f t="shared" si="0"/>
        <v>16358614.299999999</v>
      </c>
    </row>
    <row r="21" spans="1:7" ht="30">
      <c r="A21" s="15"/>
      <c r="B21" s="1">
        <v>17</v>
      </c>
      <c r="C21" s="29" t="s">
        <v>99</v>
      </c>
      <c r="D21" s="11" t="s">
        <v>7</v>
      </c>
      <c r="E21" s="64">
        <v>79049</v>
      </c>
      <c r="F21" s="4">
        <v>684.01</v>
      </c>
      <c r="G21" s="14">
        <f t="shared" si="0"/>
        <v>54070306.490000002</v>
      </c>
    </row>
    <row r="22" spans="1:7">
      <c r="A22" s="15"/>
      <c r="B22" s="1">
        <v>18</v>
      </c>
      <c r="C22" s="29" t="s">
        <v>100</v>
      </c>
      <c r="D22" s="11" t="s">
        <v>7</v>
      </c>
      <c r="E22" s="71">
        <v>8508</v>
      </c>
      <c r="F22" s="4">
        <v>656.57600000000002</v>
      </c>
      <c r="G22" s="14">
        <f t="shared" si="0"/>
        <v>5586148.608</v>
      </c>
    </row>
    <row r="23" spans="1:7">
      <c r="A23" s="15"/>
      <c r="B23" s="1">
        <v>19</v>
      </c>
      <c r="C23" s="29" t="s">
        <v>101</v>
      </c>
      <c r="D23" s="11" t="s">
        <v>7</v>
      </c>
      <c r="E23" s="71">
        <v>1246</v>
      </c>
      <c r="F23" s="4">
        <v>688.20216000000005</v>
      </c>
      <c r="G23" s="14">
        <f t="shared" si="0"/>
        <v>857499.89136000001</v>
      </c>
    </row>
    <row r="24" spans="1:7">
      <c r="A24" s="15"/>
      <c r="B24" s="1">
        <v>20</v>
      </c>
      <c r="C24" s="29" t="s">
        <v>102</v>
      </c>
      <c r="D24" s="11" t="s">
        <v>7</v>
      </c>
      <c r="E24" s="71">
        <v>2630</v>
      </c>
      <c r="F24" s="4">
        <v>700.94816000000003</v>
      </c>
      <c r="G24" s="14">
        <f t="shared" si="0"/>
        <v>1843493.6608000002</v>
      </c>
    </row>
    <row r="25" spans="1:7">
      <c r="A25" s="15"/>
      <c r="B25" s="1">
        <v>21</v>
      </c>
      <c r="C25" s="29" t="s">
        <v>103</v>
      </c>
      <c r="D25" s="11" t="s">
        <v>7</v>
      </c>
      <c r="E25" s="71">
        <v>297</v>
      </c>
      <c r="F25" s="4">
        <v>809.80215999999996</v>
      </c>
      <c r="G25" s="14">
        <f t="shared" si="0"/>
        <v>240511.24151999998</v>
      </c>
    </row>
    <row r="26" spans="1:7">
      <c r="A26" s="15"/>
      <c r="B26" s="1">
        <v>22</v>
      </c>
      <c r="C26" s="29" t="s">
        <v>43</v>
      </c>
      <c r="D26" s="11" t="s">
        <v>7</v>
      </c>
      <c r="E26" s="71">
        <v>2630</v>
      </c>
      <c r="F26" s="4">
        <v>507.93999999999994</v>
      </c>
      <c r="G26" s="14">
        <f t="shared" si="0"/>
        <v>1335882.2</v>
      </c>
    </row>
    <row r="27" spans="1:7">
      <c r="A27" s="15"/>
      <c r="B27" s="1">
        <v>23</v>
      </c>
      <c r="C27" s="29" t="s">
        <v>44</v>
      </c>
      <c r="D27" s="11" t="s">
        <v>7</v>
      </c>
      <c r="E27" s="71">
        <v>1289</v>
      </c>
      <c r="F27" s="4">
        <v>446.166</v>
      </c>
      <c r="G27" s="14">
        <f t="shared" si="0"/>
        <v>575107.97400000005</v>
      </c>
    </row>
    <row r="28" spans="1:7">
      <c r="A28" s="15"/>
      <c r="B28" s="1">
        <v>24</v>
      </c>
      <c r="C28" s="29" t="s">
        <v>47</v>
      </c>
      <c r="D28" s="11" t="s">
        <v>7</v>
      </c>
      <c r="E28" s="71">
        <v>12919</v>
      </c>
      <c r="F28" s="4">
        <v>149.32</v>
      </c>
      <c r="G28" s="14">
        <f t="shared" si="0"/>
        <v>1929065.0799999998</v>
      </c>
    </row>
    <row r="29" spans="1:7">
      <c r="A29" s="15"/>
      <c r="B29" s="1">
        <v>25</v>
      </c>
      <c r="C29" s="29" t="s">
        <v>45</v>
      </c>
      <c r="D29" s="11" t="s">
        <v>7</v>
      </c>
      <c r="E29" s="71">
        <v>4643</v>
      </c>
      <c r="F29" s="4">
        <v>243.15117333333333</v>
      </c>
      <c r="G29" s="14">
        <f t="shared" si="0"/>
        <v>1128950.8977866666</v>
      </c>
    </row>
    <row r="30" spans="1:7">
      <c r="A30" s="15"/>
      <c r="B30" s="1">
        <v>26</v>
      </c>
      <c r="C30" s="29" t="s">
        <v>46</v>
      </c>
      <c r="D30" s="11" t="s">
        <v>7</v>
      </c>
      <c r="E30" s="71">
        <v>18151</v>
      </c>
      <c r="F30" s="4">
        <v>109.25399999999999</v>
      </c>
      <c r="G30" s="14">
        <f t="shared" si="0"/>
        <v>1983069.3539999998</v>
      </c>
    </row>
    <row r="31" spans="1:7">
      <c r="A31" s="15"/>
      <c r="B31" s="1">
        <v>27</v>
      </c>
      <c r="C31" s="29" t="s">
        <v>49</v>
      </c>
      <c r="D31" s="11" t="s">
        <v>7</v>
      </c>
      <c r="E31" s="71">
        <v>3746</v>
      </c>
      <c r="F31" s="4">
        <v>357.476</v>
      </c>
      <c r="G31" s="14">
        <f t="shared" si="0"/>
        <v>1339105.0959999999</v>
      </c>
    </row>
    <row r="32" spans="1:7">
      <c r="A32" s="15"/>
      <c r="B32" s="1">
        <v>28</v>
      </c>
      <c r="C32" s="29" t="s">
        <v>53</v>
      </c>
      <c r="D32" s="11" t="s">
        <v>7</v>
      </c>
      <c r="E32" s="64">
        <v>11959</v>
      </c>
      <c r="F32" s="4">
        <v>277.68117333333333</v>
      </c>
      <c r="G32" s="14">
        <f t="shared" si="0"/>
        <v>3320789.1518933335</v>
      </c>
    </row>
    <row r="33" spans="1:7">
      <c r="A33" s="15"/>
      <c r="B33" s="1">
        <v>29</v>
      </c>
      <c r="C33" s="29" t="s">
        <v>104</v>
      </c>
      <c r="D33" s="11" t="s">
        <v>7</v>
      </c>
      <c r="E33" s="71">
        <v>38015</v>
      </c>
      <c r="F33" s="4">
        <v>357.14</v>
      </c>
      <c r="G33" s="14">
        <f t="shared" si="0"/>
        <v>13576677.1</v>
      </c>
    </row>
    <row r="34" spans="1:7">
      <c r="A34" s="15"/>
      <c r="B34" s="1">
        <v>30</v>
      </c>
      <c r="C34" s="29" t="s">
        <v>54</v>
      </c>
      <c r="D34" s="11" t="s">
        <v>7</v>
      </c>
      <c r="E34" s="71">
        <v>2630</v>
      </c>
      <c r="F34" s="4">
        <v>1476.7</v>
      </c>
      <c r="G34" s="14">
        <f t="shared" si="0"/>
        <v>3883721</v>
      </c>
    </row>
    <row r="35" spans="1:7">
      <c r="A35" s="15"/>
      <c r="B35" s="1">
        <v>31</v>
      </c>
      <c r="C35" s="29" t="s">
        <v>105</v>
      </c>
      <c r="D35" s="11" t="s">
        <v>7</v>
      </c>
      <c r="E35" s="71">
        <v>8031</v>
      </c>
      <c r="F35" s="4">
        <v>425.16</v>
      </c>
      <c r="G35" s="14">
        <f t="shared" si="0"/>
        <v>3414459.9600000004</v>
      </c>
    </row>
    <row r="36" spans="1:7">
      <c r="A36" s="15"/>
      <c r="B36" s="1">
        <v>32</v>
      </c>
      <c r="C36" s="29" t="s">
        <v>51</v>
      </c>
      <c r="D36" s="11" t="s">
        <v>7</v>
      </c>
      <c r="E36" s="71">
        <v>8031</v>
      </c>
      <c r="F36" s="4">
        <v>323.93</v>
      </c>
      <c r="G36" s="14">
        <f t="shared" si="0"/>
        <v>2601481.83</v>
      </c>
    </row>
    <row r="37" spans="1:7">
      <c r="A37" s="15"/>
      <c r="B37" s="1">
        <v>33</v>
      </c>
      <c r="C37" s="29" t="s">
        <v>52</v>
      </c>
      <c r="D37" s="11" t="s">
        <v>7</v>
      </c>
      <c r="E37" s="71">
        <v>7496</v>
      </c>
      <c r="F37" s="4">
        <v>729.52</v>
      </c>
      <c r="G37" s="14">
        <f t="shared" si="0"/>
        <v>5468481.9199999999</v>
      </c>
    </row>
    <row r="38" spans="1:7">
      <c r="A38" s="15"/>
      <c r="B38" s="1">
        <v>34</v>
      </c>
      <c r="C38" s="29" t="s">
        <v>50</v>
      </c>
      <c r="D38" s="11" t="s">
        <v>7</v>
      </c>
      <c r="E38" s="71">
        <v>3746</v>
      </c>
      <c r="F38" s="4">
        <v>269.60599999999999</v>
      </c>
      <c r="G38" s="14">
        <f t="shared" si="0"/>
        <v>1009944.076</v>
      </c>
    </row>
    <row r="39" spans="1:7">
      <c r="A39" s="15"/>
      <c r="B39" s="1">
        <v>35</v>
      </c>
      <c r="C39" s="29" t="s">
        <v>48</v>
      </c>
      <c r="D39" s="11" t="s">
        <v>7</v>
      </c>
      <c r="E39" s="64">
        <v>3746</v>
      </c>
      <c r="F39" s="4">
        <v>107.16</v>
      </c>
      <c r="G39" s="14">
        <f t="shared" si="0"/>
        <v>401421.36</v>
      </c>
    </row>
    <row r="40" spans="1:7">
      <c r="A40" s="15"/>
      <c r="B40" s="1">
        <v>36</v>
      </c>
      <c r="C40" s="29" t="s">
        <v>106</v>
      </c>
      <c r="D40" s="11" t="s">
        <v>7</v>
      </c>
      <c r="E40" s="64">
        <v>3508</v>
      </c>
      <c r="F40" s="4">
        <v>138.96800000000002</v>
      </c>
      <c r="G40" s="14">
        <f t="shared" si="0"/>
        <v>487499.74400000006</v>
      </c>
    </row>
    <row r="41" spans="1:7">
      <c r="A41" s="15"/>
      <c r="B41" s="1">
        <v>37</v>
      </c>
      <c r="C41" s="29" t="s">
        <v>107</v>
      </c>
      <c r="D41" s="11" t="s">
        <v>7</v>
      </c>
      <c r="E41" s="64">
        <v>4173</v>
      </c>
      <c r="F41" s="4">
        <v>293.8</v>
      </c>
      <c r="G41" s="14">
        <f t="shared" si="0"/>
        <v>1226027.4000000001</v>
      </c>
    </row>
    <row r="42" spans="1:7">
      <c r="A42" s="15"/>
      <c r="B42" s="1">
        <v>38</v>
      </c>
      <c r="C42" s="29" t="s">
        <v>108</v>
      </c>
      <c r="D42" s="11" t="s">
        <v>7</v>
      </c>
      <c r="E42" s="71">
        <v>3159</v>
      </c>
      <c r="F42" s="4">
        <v>380.4</v>
      </c>
      <c r="G42" s="14">
        <f t="shared" si="0"/>
        <v>1201683.5999999999</v>
      </c>
    </row>
    <row r="43" spans="1:7" ht="30">
      <c r="A43" s="15"/>
      <c r="B43" s="1">
        <v>39</v>
      </c>
      <c r="C43" s="29" t="s">
        <v>109</v>
      </c>
      <c r="D43" s="11" t="s">
        <v>7</v>
      </c>
      <c r="E43" s="71">
        <v>8753</v>
      </c>
      <c r="F43" s="4">
        <v>303.55200000000002</v>
      </c>
      <c r="G43" s="14">
        <f t="shared" si="0"/>
        <v>2656990.656</v>
      </c>
    </row>
    <row r="44" spans="1:7" ht="30">
      <c r="A44" s="15"/>
      <c r="B44" s="1">
        <v>40</v>
      </c>
      <c r="C44" s="29" t="s">
        <v>110</v>
      </c>
      <c r="D44" s="12" t="s">
        <v>7</v>
      </c>
      <c r="E44" s="71">
        <v>127400</v>
      </c>
      <c r="F44" s="4">
        <v>268.88600000000002</v>
      </c>
      <c r="G44" s="14">
        <f t="shared" si="0"/>
        <v>34256076.400000006</v>
      </c>
    </row>
    <row r="45" spans="1:7" ht="30">
      <c r="A45" s="15"/>
      <c r="B45" s="1">
        <v>41</v>
      </c>
      <c r="C45" s="29" t="s">
        <v>111</v>
      </c>
      <c r="D45" s="12" t="s">
        <v>7</v>
      </c>
      <c r="E45" s="64">
        <v>4155</v>
      </c>
      <c r="F45" s="4">
        <v>274.99400000000003</v>
      </c>
      <c r="G45" s="14">
        <f t="shared" si="0"/>
        <v>1142600.07</v>
      </c>
    </row>
    <row r="46" spans="1:7">
      <c r="A46" s="15"/>
      <c r="B46" s="1">
        <v>42</v>
      </c>
      <c r="C46" s="29" t="s">
        <v>112</v>
      </c>
      <c r="D46" s="12" t="s">
        <v>7</v>
      </c>
      <c r="E46" s="71">
        <v>3456</v>
      </c>
      <c r="F46" s="4">
        <v>246.6</v>
      </c>
      <c r="G46" s="14">
        <f t="shared" si="0"/>
        <v>852249.59999999998</v>
      </c>
    </row>
    <row r="47" spans="1:7" ht="30">
      <c r="A47" s="15"/>
      <c r="B47" s="1">
        <v>43</v>
      </c>
      <c r="C47" s="29" t="s">
        <v>113</v>
      </c>
      <c r="D47" s="12" t="s">
        <v>7</v>
      </c>
      <c r="E47" s="64">
        <v>93826</v>
      </c>
      <c r="F47" s="4">
        <v>189.06360000000001</v>
      </c>
      <c r="G47" s="14">
        <f t="shared" si="0"/>
        <v>17739081.3336</v>
      </c>
    </row>
    <row r="48" spans="1:7">
      <c r="A48" s="15"/>
      <c r="B48" s="1">
        <v>44</v>
      </c>
      <c r="C48" s="29" t="s">
        <v>114</v>
      </c>
      <c r="D48" s="12" t="s">
        <v>7</v>
      </c>
      <c r="E48" s="71">
        <v>7793</v>
      </c>
      <c r="F48" s="4">
        <v>239.2</v>
      </c>
      <c r="G48" s="14">
        <f t="shared" si="0"/>
        <v>1864085.5999999999</v>
      </c>
    </row>
    <row r="49" spans="1:7">
      <c r="A49" s="15"/>
      <c r="B49" s="1">
        <v>45</v>
      </c>
      <c r="C49" s="29" t="s">
        <v>115</v>
      </c>
      <c r="D49" s="12" t="s">
        <v>7</v>
      </c>
      <c r="E49" s="71">
        <v>1246</v>
      </c>
      <c r="F49" s="4">
        <v>195.512</v>
      </c>
      <c r="G49" s="14">
        <f t="shared" si="0"/>
        <v>243607.95199999999</v>
      </c>
    </row>
    <row r="50" spans="1:7">
      <c r="A50" s="15"/>
      <c r="B50" s="1">
        <v>46</v>
      </c>
      <c r="C50" s="29" t="s">
        <v>116</v>
      </c>
      <c r="D50" s="12" t="s">
        <v>7</v>
      </c>
      <c r="E50" s="71">
        <v>594</v>
      </c>
      <c r="F50" s="4">
        <v>626.65800000000002</v>
      </c>
      <c r="G50" s="14">
        <f t="shared" si="0"/>
        <v>372234.85200000001</v>
      </c>
    </row>
    <row r="51" spans="1:7">
      <c r="A51" s="15"/>
      <c r="B51" s="1">
        <v>47</v>
      </c>
      <c r="C51" s="29" t="s">
        <v>117</v>
      </c>
      <c r="D51" s="12" t="s">
        <v>7</v>
      </c>
      <c r="E51" s="71">
        <v>594</v>
      </c>
      <c r="F51" s="4">
        <v>358.4</v>
      </c>
      <c r="G51" s="14">
        <f t="shared" si="0"/>
        <v>212889.59999999998</v>
      </c>
    </row>
    <row r="52" spans="1:7" ht="30">
      <c r="A52" s="15"/>
      <c r="B52" s="1">
        <v>48</v>
      </c>
      <c r="C52" s="29" t="s">
        <v>118</v>
      </c>
      <c r="D52" s="12" t="s">
        <v>7</v>
      </c>
      <c r="E52" s="71">
        <v>52</v>
      </c>
      <c r="F52" s="4">
        <v>493.6</v>
      </c>
      <c r="G52" s="14">
        <f t="shared" si="0"/>
        <v>25667.200000000001</v>
      </c>
    </row>
    <row r="53" spans="1:7" ht="30">
      <c r="A53" s="15"/>
      <c r="B53" s="1">
        <v>49</v>
      </c>
      <c r="C53" s="29" t="s">
        <v>119</v>
      </c>
      <c r="D53" s="12" t="s">
        <v>7</v>
      </c>
      <c r="E53" s="71">
        <v>104</v>
      </c>
      <c r="F53" s="4">
        <v>585.6</v>
      </c>
      <c r="G53" s="14">
        <f t="shared" si="0"/>
        <v>60902.400000000001</v>
      </c>
    </row>
    <row r="54" spans="1:7" ht="30">
      <c r="A54" s="15"/>
      <c r="B54" s="1">
        <v>50</v>
      </c>
      <c r="C54" s="29" t="s">
        <v>120</v>
      </c>
      <c r="D54" s="12" t="s">
        <v>7</v>
      </c>
      <c r="E54" s="71">
        <v>104</v>
      </c>
      <c r="F54" s="4">
        <v>677.6</v>
      </c>
      <c r="G54" s="14">
        <f t="shared" si="0"/>
        <v>70470.400000000009</v>
      </c>
    </row>
    <row r="55" spans="1:7">
      <c r="A55" s="15"/>
      <c r="B55" s="1">
        <v>51</v>
      </c>
      <c r="C55" s="29" t="s">
        <v>121</v>
      </c>
      <c r="D55" s="12" t="s">
        <v>7</v>
      </c>
      <c r="E55" s="71">
        <v>349</v>
      </c>
      <c r="F55" s="4">
        <v>300.99</v>
      </c>
      <c r="G55" s="14">
        <f t="shared" si="0"/>
        <v>105045.51000000001</v>
      </c>
    </row>
    <row r="56" spans="1:7">
      <c r="A56" s="15"/>
      <c r="B56" s="1">
        <v>52</v>
      </c>
      <c r="C56" s="29" t="s">
        <v>122</v>
      </c>
      <c r="D56" s="12" t="s">
        <v>7</v>
      </c>
      <c r="E56" s="71">
        <v>52</v>
      </c>
      <c r="F56" s="4">
        <v>329.91999999999996</v>
      </c>
      <c r="G56" s="14">
        <f t="shared" si="0"/>
        <v>17155.839999999997</v>
      </c>
    </row>
    <row r="57" spans="1:7">
      <c r="A57" s="15"/>
      <c r="B57" s="1">
        <v>53</v>
      </c>
      <c r="C57" s="29" t="s">
        <v>123</v>
      </c>
      <c r="D57" s="12" t="s">
        <v>7</v>
      </c>
      <c r="E57" s="64">
        <v>260</v>
      </c>
      <c r="F57" s="4">
        <v>329.91999999999996</v>
      </c>
      <c r="G57" s="14">
        <f t="shared" si="0"/>
        <v>85779.199999999983</v>
      </c>
    </row>
    <row r="58" spans="1:7">
      <c r="A58" s="63"/>
      <c r="B58" s="1">
        <v>54</v>
      </c>
      <c r="C58" s="29" t="s">
        <v>124</v>
      </c>
      <c r="D58" s="12" t="s">
        <v>7</v>
      </c>
      <c r="E58" s="64">
        <v>238</v>
      </c>
      <c r="F58" s="4">
        <v>263.69600000000003</v>
      </c>
      <c r="G58" s="14">
        <f t="shared" si="0"/>
        <v>62759.648000000008</v>
      </c>
    </row>
    <row r="59" spans="1:7">
      <c r="A59" s="62"/>
      <c r="B59" s="1">
        <f>B58+1</f>
        <v>55</v>
      </c>
      <c r="C59" s="60" t="s">
        <v>158</v>
      </c>
      <c r="D59" s="61" t="s">
        <v>7</v>
      </c>
      <c r="E59" s="64">
        <v>55561</v>
      </c>
      <c r="F59" s="4">
        <v>275</v>
      </c>
      <c r="G59" s="14">
        <f t="shared" si="0"/>
        <v>15279275</v>
      </c>
    </row>
    <row r="60" spans="1:7">
      <c r="A60" s="15"/>
      <c r="B60" s="1">
        <f>B59+1</f>
        <v>56</v>
      </c>
      <c r="C60" s="60" t="s">
        <v>159</v>
      </c>
      <c r="D60" s="61" t="s">
        <v>7</v>
      </c>
      <c r="E60" s="64">
        <v>297</v>
      </c>
      <c r="F60" s="4">
        <v>294</v>
      </c>
      <c r="G60" s="14">
        <f t="shared" si="0"/>
        <v>87318</v>
      </c>
    </row>
    <row r="61" spans="1:7" ht="15.75" thickBot="1">
      <c r="A61" s="420" t="s">
        <v>135</v>
      </c>
      <c r="B61" s="421"/>
      <c r="C61" s="421"/>
      <c r="D61" s="421"/>
      <c r="E61" s="421"/>
      <c r="F61" s="422"/>
      <c r="G61" s="10">
        <v>580035207.72896016</v>
      </c>
    </row>
    <row r="67" spans="7:7">
      <c r="G67" s="72"/>
    </row>
  </sheetData>
  <mergeCells count="3">
    <mergeCell ref="A4:B4"/>
    <mergeCell ref="A61:F61"/>
    <mergeCell ref="B1:G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consolidado cotizaciones</vt:lpstr>
      <vt:lpstr>RELACION COTIZACIONES </vt:lpstr>
      <vt:lpstr>PRESUPUESTO MATERIAL EXAMEN</vt:lpstr>
      <vt:lpstr>PRESUPUESTO KITS AÑO </vt:lpstr>
      <vt:lpstr>PRESUPUESTO KITS 359 </vt:lpstr>
      <vt:lpstr>'PRESUPUESTO KITS AÑO '!Área_de_impresión</vt:lpstr>
      <vt:lpstr>'PRESUPUESTO MATERIAL EXAMEN'!Área_de_impresión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aduenas</dc:creator>
  <cp:lastModifiedBy>adizquierdo</cp:lastModifiedBy>
  <cp:lastPrinted>2014-03-13T13:40:02Z</cp:lastPrinted>
  <dcterms:created xsi:type="dcterms:W3CDTF">2014-02-18T15:30:05Z</dcterms:created>
  <dcterms:modified xsi:type="dcterms:W3CDTF">2014-03-19T19:33:33Z</dcterms:modified>
</cp:coreProperties>
</file>