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cihernandez\Documents\CONTRATOS\Publicación informe preliminar de evaluación\"/>
    </mc:Choice>
  </mc:AlternateContent>
  <bookViews>
    <workbookView xWindow="0" yWindow="0" windowWidth="20490" windowHeight="7065" tabRatio="768" activeTab="1"/>
  </bookViews>
  <sheets>
    <sheet name="EVALUACIÓN CONSOLIDADA" sheetId="21" r:id="rId1"/>
    <sheet name="EXP PROPONENTE EN REFORZAMIENT " sheetId="58" r:id="rId2"/>
    <sheet name="CAPACIDAD TECNICA" sheetId="13" state="hidden" r:id="rId3"/>
    <sheet name="CONSORCIO CONSTRUEDUCAR 2012" sheetId="16" state="hidden" r:id="rId4"/>
    <sheet name="OFER ECONÓMICA " sheetId="56" r:id="rId5"/>
    <sheet name="PUNTAJE OFERTA ECO" sheetId="63" r:id="rId6"/>
    <sheet name="ITEMS REPRESEN" sheetId="65" r:id="rId7"/>
    <sheet name="PUNTAJE FINAL" sheetId="57" r:id="rId8"/>
    <sheet name="SMMLV" sheetId="64" r:id="rId9"/>
  </sheets>
  <definedNames>
    <definedName name="_xlnm._FilterDatabase" localSheetId="0" hidden="1">'EVALUACIÓN CONSOLIDADA'!$A$4:$H$7</definedName>
    <definedName name="_xlnm._FilterDatabase" localSheetId="1" hidden="1">'EXP PROPONENTE EN REFORZAMIENT '!$A$8:$AA$14</definedName>
    <definedName name="_xlnm.Print_Area" localSheetId="1">'EXP PROPONENTE EN REFORZAMIENT '!$A$1:$W$14</definedName>
    <definedName name="_xlnm.Print_Titles" localSheetId="2">'CAPACIDAD TECNICA'!$6:$7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9" i="56" l="1"/>
  <c r="F10" i="56"/>
  <c r="F11" i="56"/>
  <c r="F12" i="56"/>
  <c r="F14" i="56"/>
  <c r="F15" i="56"/>
  <c r="F16" i="56"/>
  <c r="F17" i="56"/>
  <c r="F18" i="56"/>
  <c r="F19" i="56"/>
  <c r="F20" i="56"/>
  <c r="F21" i="56"/>
  <c r="F23" i="56"/>
  <c r="F24" i="56"/>
  <c r="F25" i="56"/>
  <c r="F26" i="56"/>
  <c r="F27" i="56"/>
  <c r="F28" i="56"/>
  <c r="F29" i="56"/>
  <c r="F30" i="56"/>
  <c r="F31" i="56"/>
  <c r="F32" i="56"/>
  <c r="F33" i="56"/>
  <c r="F34" i="56"/>
  <c r="F35" i="56"/>
  <c r="F36" i="56"/>
  <c r="F37" i="56"/>
  <c r="F38" i="56"/>
  <c r="F39" i="56"/>
  <c r="F40" i="56"/>
  <c r="F41" i="56"/>
  <c r="F42" i="56"/>
  <c r="F8" i="56"/>
  <c r="D12" i="63"/>
  <c r="F45" i="56"/>
  <c r="F46" i="56"/>
  <c r="F47" i="56"/>
  <c r="F48" i="56"/>
  <c r="F50" i="56"/>
  <c r="F51" i="56"/>
  <c r="F52" i="56"/>
  <c r="F53" i="56"/>
  <c r="F54" i="56"/>
  <c r="F55" i="56"/>
  <c r="F56" i="56"/>
  <c r="F58" i="56"/>
  <c r="F59" i="56"/>
  <c r="F44" i="56"/>
  <c r="D13" i="63"/>
  <c r="F62" i="56"/>
  <c r="F63" i="56"/>
  <c r="F64" i="56"/>
  <c r="F65" i="56"/>
  <c r="D66" i="56"/>
  <c r="F66" i="56"/>
  <c r="F68" i="56"/>
  <c r="F69" i="56"/>
  <c r="F70" i="56"/>
  <c r="F71" i="56"/>
  <c r="F73" i="56"/>
  <c r="F74" i="56"/>
  <c r="F76" i="56"/>
  <c r="F77" i="56"/>
  <c r="F78" i="56"/>
  <c r="F79" i="56"/>
  <c r="F80" i="56"/>
  <c r="F81" i="56"/>
  <c r="F82" i="56"/>
  <c r="F83" i="56"/>
  <c r="F84" i="56"/>
  <c r="F85" i="56"/>
  <c r="F86" i="56"/>
  <c r="F87" i="56"/>
  <c r="F88" i="56"/>
  <c r="F90" i="56"/>
  <c r="F91" i="56"/>
  <c r="F93" i="56"/>
  <c r="F94" i="56"/>
  <c r="F61" i="56"/>
  <c r="D14" i="63"/>
  <c r="F97" i="56"/>
  <c r="F98" i="56"/>
  <c r="F99" i="56"/>
  <c r="F96" i="56"/>
  <c r="D15" i="63"/>
  <c r="F102" i="56"/>
  <c r="F103" i="56"/>
  <c r="F104" i="56"/>
  <c r="F105" i="56"/>
  <c r="F106" i="56"/>
  <c r="F107" i="56"/>
  <c r="F108" i="56"/>
  <c r="F109" i="56"/>
  <c r="F110" i="56"/>
  <c r="F111" i="56"/>
  <c r="F112" i="56"/>
  <c r="F113" i="56"/>
  <c r="F114" i="56"/>
  <c r="F115" i="56"/>
  <c r="F116" i="56"/>
  <c r="F117" i="56"/>
  <c r="F118" i="56"/>
  <c r="F119" i="56"/>
  <c r="F121" i="56"/>
  <c r="F122" i="56"/>
  <c r="F123" i="56"/>
  <c r="F124" i="56"/>
  <c r="F125" i="56"/>
  <c r="F126" i="56"/>
  <c r="F127" i="56"/>
  <c r="F128" i="56"/>
  <c r="F129" i="56"/>
  <c r="F130" i="56"/>
  <c r="F101" i="56"/>
  <c r="D16" i="63"/>
  <c r="F133" i="56"/>
  <c r="F134" i="56"/>
  <c r="F135" i="56"/>
  <c r="F136" i="56"/>
  <c r="F137" i="56"/>
  <c r="F138" i="56"/>
  <c r="F139" i="56"/>
  <c r="F140" i="56"/>
  <c r="F141" i="56"/>
  <c r="F142" i="56"/>
  <c r="F143" i="56"/>
  <c r="F132" i="56"/>
  <c r="D17" i="63"/>
  <c r="F146" i="56"/>
  <c r="F145" i="56"/>
  <c r="D18" i="63"/>
  <c r="D19" i="63"/>
  <c r="D20" i="63"/>
  <c r="D21" i="63"/>
  <c r="D22" i="63"/>
  <c r="D23" i="63"/>
  <c r="D24" i="63"/>
  <c r="D34" i="63"/>
  <c r="M9" i="56"/>
  <c r="M10" i="56"/>
  <c r="M11" i="56"/>
  <c r="M12" i="56"/>
  <c r="M14" i="56"/>
  <c r="M15" i="56"/>
  <c r="M16" i="56"/>
  <c r="M17" i="56"/>
  <c r="M18" i="56"/>
  <c r="M19" i="56"/>
  <c r="M20" i="56"/>
  <c r="M21" i="56"/>
  <c r="M23" i="56"/>
  <c r="M24" i="56"/>
  <c r="M25" i="56"/>
  <c r="M26" i="56"/>
  <c r="M27" i="56"/>
  <c r="M28" i="56"/>
  <c r="M29" i="56"/>
  <c r="M30" i="56"/>
  <c r="M31" i="56"/>
  <c r="M32" i="56"/>
  <c r="M33" i="56"/>
  <c r="M34" i="56"/>
  <c r="M35" i="56"/>
  <c r="M36" i="56"/>
  <c r="M37" i="56"/>
  <c r="M38" i="56"/>
  <c r="M39" i="56"/>
  <c r="M40" i="56"/>
  <c r="M41" i="56"/>
  <c r="M42" i="56"/>
  <c r="M8" i="56"/>
  <c r="I12" i="63"/>
  <c r="M45" i="56"/>
  <c r="M46" i="56"/>
  <c r="M47" i="56"/>
  <c r="M48" i="56"/>
  <c r="M50" i="56"/>
  <c r="M51" i="56"/>
  <c r="M52" i="56"/>
  <c r="M53" i="56"/>
  <c r="M54" i="56"/>
  <c r="M55" i="56"/>
  <c r="M56" i="56"/>
  <c r="M58" i="56"/>
  <c r="M59" i="56"/>
  <c r="M44" i="56"/>
  <c r="I13" i="63"/>
  <c r="M62" i="56"/>
  <c r="M63" i="56"/>
  <c r="M64" i="56"/>
  <c r="M65" i="56"/>
  <c r="K66" i="56"/>
  <c r="M66" i="56"/>
  <c r="M68" i="56"/>
  <c r="M69" i="56"/>
  <c r="M70" i="56"/>
  <c r="M71" i="56"/>
  <c r="M73" i="56"/>
  <c r="M74" i="56"/>
  <c r="M76" i="56"/>
  <c r="M77" i="56"/>
  <c r="M78" i="56"/>
  <c r="M79" i="56"/>
  <c r="M80" i="56"/>
  <c r="M81" i="56"/>
  <c r="M82" i="56"/>
  <c r="M83" i="56"/>
  <c r="M84" i="56"/>
  <c r="M85" i="56"/>
  <c r="M86" i="56"/>
  <c r="M87" i="56"/>
  <c r="M88" i="56"/>
  <c r="M90" i="56"/>
  <c r="M91" i="56"/>
  <c r="M93" i="56"/>
  <c r="M94" i="56"/>
  <c r="M61" i="56"/>
  <c r="I14" i="63"/>
  <c r="M97" i="56"/>
  <c r="M98" i="56"/>
  <c r="M99" i="56"/>
  <c r="M96" i="56"/>
  <c r="I15" i="63"/>
  <c r="M102" i="56"/>
  <c r="M103" i="56"/>
  <c r="M104" i="56"/>
  <c r="M105" i="56"/>
  <c r="M106" i="56"/>
  <c r="M107" i="56"/>
  <c r="M108" i="56"/>
  <c r="M109" i="56"/>
  <c r="M110" i="56"/>
  <c r="M111" i="56"/>
  <c r="M112" i="56"/>
  <c r="M113" i="56"/>
  <c r="M114" i="56"/>
  <c r="M115" i="56"/>
  <c r="M116" i="56"/>
  <c r="M117" i="56"/>
  <c r="M118" i="56"/>
  <c r="M119" i="56"/>
  <c r="M121" i="56"/>
  <c r="M122" i="56"/>
  <c r="M123" i="56"/>
  <c r="M124" i="56"/>
  <c r="M125" i="56"/>
  <c r="M126" i="56"/>
  <c r="M127" i="56"/>
  <c r="M128" i="56"/>
  <c r="M129" i="56"/>
  <c r="M130" i="56"/>
  <c r="M101" i="56"/>
  <c r="I16" i="63"/>
  <c r="M133" i="56"/>
  <c r="M134" i="56"/>
  <c r="M135" i="56"/>
  <c r="M136" i="56"/>
  <c r="M137" i="56"/>
  <c r="M138" i="56"/>
  <c r="M139" i="56"/>
  <c r="M140" i="56"/>
  <c r="M141" i="56"/>
  <c r="M142" i="56"/>
  <c r="M143" i="56"/>
  <c r="M132" i="56"/>
  <c r="I17" i="63"/>
  <c r="M146" i="56"/>
  <c r="M145" i="56"/>
  <c r="I18" i="63"/>
  <c r="I19" i="63"/>
  <c r="I20" i="63"/>
  <c r="I21" i="63"/>
  <c r="I22" i="63"/>
  <c r="I23" i="63"/>
  <c r="I24" i="63"/>
  <c r="I34" i="63"/>
  <c r="C32" i="63"/>
  <c r="I27" i="63"/>
  <c r="E10" i="57"/>
  <c r="D27" i="63"/>
  <c r="C10" i="57"/>
  <c r="G18" i="63"/>
  <c r="G17" i="63"/>
  <c r="G16" i="63"/>
  <c r="G15" i="63"/>
  <c r="G14" i="63"/>
  <c r="G13" i="63"/>
  <c r="G12" i="63"/>
  <c r="B18" i="63"/>
  <c r="B17" i="63"/>
  <c r="B16" i="63"/>
  <c r="B15" i="63"/>
  <c r="B14" i="63"/>
  <c r="B13" i="63"/>
  <c r="B12" i="63"/>
  <c r="L13" i="65"/>
  <c r="E11" i="57"/>
  <c r="H13" i="65"/>
  <c r="C11" i="57"/>
  <c r="A2" i="65"/>
  <c r="A1" i="65"/>
  <c r="F12" i="65"/>
  <c r="J12" i="65"/>
  <c r="M12" i="65"/>
  <c r="F11" i="65"/>
  <c r="J11" i="65"/>
  <c r="M11" i="65"/>
  <c r="F10" i="65"/>
  <c r="J10" i="65"/>
  <c r="M10" i="65"/>
  <c r="F9" i="65"/>
  <c r="J9" i="65"/>
  <c r="M9" i="65"/>
  <c r="F8" i="65"/>
  <c r="J8" i="65"/>
  <c r="M8" i="65"/>
  <c r="I6" i="65"/>
  <c r="E6" i="65"/>
  <c r="K12" i="65"/>
  <c r="G12" i="65"/>
  <c r="K11" i="65"/>
  <c r="G11" i="65"/>
  <c r="K10" i="65"/>
  <c r="G10" i="65"/>
  <c r="K9" i="65"/>
  <c r="G9" i="65"/>
  <c r="K8" i="65"/>
  <c r="G8" i="65"/>
  <c r="M147" i="56"/>
  <c r="M148" i="56"/>
  <c r="M149" i="56"/>
  <c r="M150" i="56"/>
  <c r="M151" i="56"/>
  <c r="M152" i="56"/>
  <c r="D8" i="57"/>
  <c r="O19" i="58"/>
  <c r="O20" i="58"/>
  <c r="T19" i="58"/>
  <c r="U19" i="58"/>
  <c r="V19" i="58"/>
  <c r="V20" i="58"/>
  <c r="A2" i="56"/>
  <c r="A3" i="56"/>
  <c r="H4" i="56"/>
  <c r="A4" i="56"/>
  <c r="F147" i="56"/>
  <c r="F150" i="56"/>
  <c r="F149" i="56"/>
  <c r="E13" i="57"/>
  <c r="C13" i="57"/>
  <c r="O12" i="58"/>
  <c r="O14" i="58"/>
  <c r="S12" i="58"/>
  <c r="T12" i="58"/>
  <c r="U12" i="58"/>
  <c r="T13" i="58"/>
  <c r="U13" i="58"/>
  <c r="V12" i="58"/>
  <c r="V14" i="58"/>
  <c r="B19" i="58"/>
  <c r="H7" i="21"/>
  <c r="H6" i="21"/>
  <c r="D6" i="57"/>
  <c r="B6" i="57"/>
  <c r="F151" i="56"/>
  <c r="F148" i="56"/>
  <c r="F152" i="56"/>
  <c r="P20" i="58"/>
  <c r="M19" i="58"/>
  <c r="P14" i="58"/>
  <c r="A2" i="63"/>
  <c r="A3" i="63"/>
  <c r="M12" i="58"/>
  <c r="A1" i="57"/>
  <c r="A2" i="57"/>
  <c r="A6" i="63"/>
  <c r="F6" i="63"/>
  <c r="D35" i="63"/>
  <c r="I35" i="63"/>
  <c r="D36" i="63"/>
  <c r="I36" i="63"/>
  <c r="J9" i="16"/>
  <c r="C13" i="16"/>
  <c r="D13" i="16"/>
  <c r="F13" i="16"/>
  <c r="I13" i="16"/>
  <c r="J19" i="16"/>
  <c r="J21" i="16"/>
  <c r="C25" i="16"/>
  <c r="D25" i="16"/>
  <c r="F25" i="16"/>
  <c r="I25" i="16"/>
  <c r="J32" i="16"/>
  <c r="J33" i="16"/>
  <c r="J34" i="16"/>
  <c r="J35" i="16"/>
  <c r="J36" i="16"/>
  <c r="J37" i="16"/>
  <c r="J38" i="16"/>
  <c r="J39" i="16"/>
  <c r="J40" i="16"/>
  <c r="J41" i="16"/>
  <c r="J42" i="16"/>
  <c r="J43" i="16"/>
  <c r="J44" i="16"/>
  <c r="J45" i="16"/>
  <c r="J46" i="16"/>
  <c r="J47" i="16"/>
  <c r="J48" i="16"/>
  <c r="J49" i="16"/>
  <c r="H50" i="16"/>
  <c r="J50" i="16"/>
  <c r="J51" i="16"/>
  <c r="C55" i="16"/>
  <c r="D55" i="16"/>
  <c r="F55" i="16"/>
  <c r="I55" i="16"/>
  <c r="C58" i="16"/>
  <c r="C59" i="16"/>
  <c r="A1" i="58"/>
  <c r="A2" i="58"/>
  <c r="B12" i="58"/>
</calcChain>
</file>

<file path=xl/comments1.xml><?xml version="1.0" encoding="utf-8"?>
<comments xmlns="http://schemas.openxmlformats.org/spreadsheetml/2006/main">
  <authors>
    <author>Jorge William Jaramiillo</author>
  </authors>
  <commentList>
    <comment ref="I12" authorId="0" shapeId="0">
      <text>
        <r>
          <rPr>
            <b/>
            <sz val="9"/>
            <color indexed="81"/>
            <rFont val="Tahoma"/>
            <family val="2"/>
          </rPr>
          <t>Jorge William Jaramiillo:</t>
        </r>
        <r>
          <rPr>
            <sz val="9"/>
            <color indexed="81"/>
            <rFont val="Tahoma"/>
            <family val="2"/>
          </rPr>
          <t xml:space="preserve">
incluir en esta casilla la certificación de uso dotacional en educación</t>
        </r>
      </text>
    </comment>
    <comment ref="I19" authorId="0" shapeId="0">
      <text>
        <r>
          <rPr>
            <b/>
            <sz val="9"/>
            <color indexed="81"/>
            <rFont val="Tahoma"/>
            <family val="2"/>
          </rPr>
          <t>Jorge William Jaramiillo:</t>
        </r>
        <r>
          <rPr>
            <sz val="9"/>
            <color indexed="81"/>
            <rFont val="Tahoma"/>
            <family val="2"/>
          </rPr>
          <t xml:space="preserve">
incluir en esta casilla la certificación de uso dotacional en educación</t>
        </r>
      </text>
    </comment>
  </commentList>
</comments>
</file>

<file path=xl/comments2.xml><?xml version="1.0" encoding="utf-8"?>
<comments xmlns="http://schemas.openxmlformats.org/spreadsheetml/2006/main">
  <authors>
    <author>jjaramillo</author>
  </authors>
  <commentList>
    <comment ref="D66" authorId="0" shapeId="0">
      <text>
        <r>
          <rPr>
            <b/>
            <sz val="9"/>
            <color indexed="81"/>
            <rFont val="Tahoma"/>
            <family val="2"/>
          </rPr>
          <t>jjaramillo:</t>
        </r>
        <r>
          <rPr>
            <sz val="9"/>
            <color indexed="81"/>
            <rFont val="Tahoma"/>
            <family val="2"/>
          </rPr>
          <t xml:space="preserve">
inicial 52,96
colchon 11,0316436</t>
        </r>
      </text>
    </comment>
    <comment ref="K66" authorId="0" shapeId="0">
      <text>
        <r>
          <rPr>
            <b/>
            <sz val="9"/>
            <color indexed="81"/>
            <rFont val="Tahoma"/>
            <family val="2"/>
          </rPr>
          <t>jjaramillo:</t>
        </r>
        <r>
          <rPr>
            <sz val="9"/>
            <color indexed="81"/>
            <rFont val="Tahoma"/>
            <family val="2"/>
          </rPr>
          <t xml:space="preserve">
inicial 52,96
colchon 11,0316436</t>
        </r>
      </text>
    </comment>
  </commentList>
</comments>
</file>

<file path=xl/sharedStrings.xml><?xml version="1.0" encoding="utf-8"?>
<sst xmlns="http://schemas.openxmlformats.org/spreadsheetml/2006/main" count="1179" uniqueCount="503">
  <si>
    <t>No.</t>
  </si>
  <si>
    <t>PROPONENTE</t>
  </si>
  <si>
    <t>EVALUACIÒN TÉCNICA</t>
  </si>
  <si>
    <t>EVALUACIÓN JURÍDICA</t>
  </si>
  <si>
    <t>EVALUACIÓN FINANCIERA</t>
  </si>
  <si>
    <t>CAPACIDAD RESIDUAL DE CONTRATACIÓN (K)</t>
  </si>
  <si>
    <t>RESULTADO FINAL</t>
  </si>
  <si>
    <t>ASIGNACION DE PUNTAJE</t>
  </si>
  <si>
    <t>tecnica</t>
  </si>
  <si>
    <t>financiera</t>
  </si>
  <si>
    <t>juridica</t>
  </si>
  <si>
    <t>k residual</t>
  </si>
  <si>
    <t>RESULTADO</t>
  </si>
  <si>
    <t>subsanaciones</t>
  </si>
  <si>
    <t>FINAL</t>
  </si>
  <si>
    <t>SUBSANADO</t>
  </si>
  <si>
    <t>Debe estar soportada en mínimo una (1) y máximo tres (3) certificaciones</t>
  </si>
  <si>
    <t>OBJETO  DE LOS CONTRATOS CERTIFICADOS</t>
  </si>
  <si>
    <t>No. DE CERTIFICACION</t>
  </si>
  <si>
    <t>FOLIOS</t>
  </si>
  <si>
    <t>INTEGRANTE CERTIFICADO</t>
  </si>
  <si>
    <t>CONTRATANTE</t>
  </si>
  <si>
    <t>No. DEL CONTRATO</t>
  </si>
  <si>
    <t>OBJETO DEL CONTRATO CERTIFICADO</t>
  </si>
  <si>
    <r>
      <t xml:space="preserve">INICIACIÓN, EJECUCION Y TERMINACION
</t>
    </r>
    <r>
      <rPr>
        <sz val="9"/>
        <color indexed="8"/>
        <rFont val="Arial Narrow"/>
        <family val="2"/>
      </rPr>
      <t>(A PARTIR DE ENERO DE 1998)</t>
    </r>
  </si>
  <si>
    <t>AREA 
(M2)</t>
  </si>
  <si>
    <t xml:space="preserve">VALOR CONTRATOS ACREDITADOS                    </t>
  </si>
  <si>
    <t>TIPO DE EDIFICACIÓN</t>
  </si>
  <si>
    <t>FECHA  DE INICIACION</t>
  </si>
  <si>
    <t xml:space="preserve">FECHA  TERMINACION
</t>
  </si>
  <si>
    <t>CUMPLIMIENTO</t>
  </si>
  <si>
    <t>FORMA EJECUCION: 
I - Individual
C - Consorcio
UT - Unión Temporal</t>
  </si>
  <si>
    <t>% PART.</t>
  </si>
  <si>
    <t>VALOR FACTURADO POR EL PROPONENTE</t>
  </si>
  <si>
    <t>VALOR DEL CONTRATO</t>
  </si>
  <si>
    <t>VALOR DE LA PARTICIPACION</t>
  </si>
  <si>
    <t>día/mes/año</t>
  </si>
  <si>
    <t>EN PESOS</t>
  </si>
  <si>
    <t>EN SMML</t>
  </si>
  <si>
    <t>C</t>
  </si>
  <si>
    <t>Ing. Jorge William Jaramillo</t>
  </si>
  <si>
    <t>Profesional Grupo de Construcciones</t>
  </si>
  <si>
    <t>EVALUACION LICITACION PUBLICA No. DG 05 DE 2012</t>
  </si>
  <si>
    <t>OBJETO: CONTRATAR LOS ESTUDIOS TÉCNICOS, DISEÑOS Y CONSTRUCCIÓN DE LA SEDE DE FORMACIÓN DEL SENA ESPECIALIZADA EN HIDROCARBUROS Y DESARROLLO AGROINDUSTRIAL EN EL MUNICIPIO DE PUERTO GAITÁN PARA LA REGIONAL DEL SENA EN EL DEPARTAMENTO DEL META DENTRO DEL LOTE DE PROPIEDAD DE LA ENTIDAD LOCALIZADO EN EL SECTOR DENOMINADO EL BOLSILLO</t>
  </si>
  <si>
    <t>3.4.1 - CAPACIDAD TECNICA - 100 PUNTOS</t>
  </si>
  <si>
    <t>N°</t>
  </si>
  <si>
    <r>
      <t xml:space="preserve">CONSULTOR
</t>
    </r>
    <r>
      <rPr>
        <sz val="10"/>
        <rFont val="Arial"/>
        <family val="2"/>
      </rPr>
      <t>MAXIMO 30 PUNTOS</t>
    </r>
  </si>
  <si>
    <r>
      <t xml:space="preserve">CONSTRUCTOR
</t>
    </r>
    <r>
      <rPr>
        <sz val="10"/>
        <rFont val="Arial"/>
        <family val="2"/>
      </rPr>
      <t>MAXIMO 70 PUNTOS</t>
    </r>
  </si>
  <si>
    <t>CAP TECNICA</t>
  </si>
  <si>
    <t>PUNTOS</t>
  </si>
  <si>
    <t>CONSORCIO M &amp; C</t>
  </si>
  <si>
    <t>MOSEL LTDA.</t>
  </si>
  <si>
    <t>CONSTRUCCIONES, COMPRESORES Y EQUIPOS LTDA.</t>
  </si>
  <si>
    <t>CONSORCIO AULAS 2011</t>
  </si>
  <si>
    <t>TRAING TRABAJOS DE INGENIERIA LTDA.</t>
  </si>
  <si>
    <t>JOSE LUIS DEL VALLE CASTILLO</t>
  </si>
  <si>
    <t>CONSORCIO SAN LUCAS</t>
  </si>
  <si>
    <t>CONSTRUCCIONES KIOTO E.U.</t>
  </si>
  <si>
    <t>INGOMON S.A.S.</t>
  </si>
  <si>
    <t>EVALUADOR</t>
  </si>
  <si>
    <t>Dirección Administrativa y Financiera</t>
  </si>
  <si>
    <t>ID</t>
  </si>
  <si>
    <t>Objeto Contrato</t>
  </si>
  <si>
    <t>Número de Contrato</t>
  </si>
  <si>
    <t>Entidad Contratante</t>
  </si>
  <si>
    <t>Porcentaje de participación en el contrato i
(A)</t>
  </si>
  <si>
    <r>
      <t>Valor del  contrato n</t>
    </r>
    <r>
      <rPr>
        <b/>
        <vertAlign val="subscript"/>
        <sz val="10"/>
        <rFont val="Arial Narrow"/>
        <family val="2"/>
      </rPr>
      <t xml:space="preserve">i </t>
    </r>
    <r>
      <rPr>
        <b/>
        <sz val="10"/>
        <rFont val="Arial Narrow"/>
        <family val="2"/>
      </rPr>
      <t>(incluido IVA y adiciones)</t>
    </r>
  </si>
  <si>
    <t>Valor Pendiente por ejecutar y/o valor del contrato adjudicado sin iniciar SCi
(B)</t>
  </si>
  <si>
    <t>Tiempo restante del contrato i por ejecutar contados a partir de la fecha de cierre del proceso.
(C)</t>
  </si>
  <si>
    <t>(A)*(B) / (C) = (D)</t>
  </si>
  <si>
    <t>(%)</t>
  </si>
  <si>
    <t>(Pesos $)</t>
  </si>
  <si>
    <t>(Pesos Colombianos)</t>
  </si>
  <si>
    <t>(meses)</t>
  </si>
  <si>
    <t>($/meses)</t>
  </si>
  <si>
    <t>SUMATORIA DE  (D) = (E) =</t>
  </si>
  <si>
    <t>CAPITAL DE TRABAJO (CTj) = (ACTIVO CORRIENTE - PASIVO CORRIENTE)
(1)</t>
  </si>
  <si>
    <t>SUMATORIA DE LOS VALORES
(E)
(2)</t>
  </si>
  <si>
    <t>Formula:</t>
  </si>
  <si>
    <t>MI CAPACIDAD RESIDUAL DE CONTRATACIÓN COMO CONSTRUCTOR (CRj) = (1) - (2) ES:
(3)</t>
  </si>
  <si>
    <t>Porcentaje de participación del integrante en el presente proceso 
(en el caso de proponente plural):
(4)</t>
  </si>
  <si>
    <t>MI CAPACIDAD RESIDUAL DE CONTRATACIÓN COMO CONSTRUCTOR AFECTADA POR MI PORCENTAJE DE PARTICIPACIÓN (CRj) ES 
(en el caso de proponente plural):
(3) x (4)</t>
  </si>
  <si>
    <t xml:space="preserve">(Pesos $)  </t>
  </si>
  <si>
    <t xml:space="preserve"> </t>
  </si>
  <si>
    <t>Nombre Proponente:</t>
  </si>
  <si>
    <t>AMR CONSTRUCCIONES Y CIA S.A</t>
  </si>
  <si>
    <t>CONSTRUCCION COMPLEJO DE VIVIENDA DE INTERES SOCIAL EN EL MUNICIPIO DE CHIQUINQUIRA</t>
  </si>
  <si>
    <t>11 DE 2012</t>
  </si>
  <si>
    <t>CAJA DE COMPENSACIÓN FAMILIAR "CONFABOY"</t>
  </si>
  <si>
    <t>RMR CONSTRUCCIONES S.A</t>
  </si>
  <si>
    <t>CONTRATO CIVIL No, 5</t>
  </si>
  <si>
    <t>DEEB ASOCIADOS LTDA</t>
  </si>
  <si>
    <t>CONTRATO 004 DE 2011</t>
  </si>
  <si>
    <t>EDIFICIO NOVUM S.A</t>
  </si>
  <si>
    <t>CONTRATO GP-33 DE NOVIEMBRE 1 DE 2011</t>
  </si>
  <si>
    <t>PRABYC INGENIEROS LTDA</t>
  </si>
  <si>
    <t>CONTRATO GP-32 DE NOVIEMBRE 1 DE 2011</t>
  </si>
  <si>
    <t>CONTRATO No. AC-100 DE ENERO 1 DE 2012</t>
  </si>
  <si>
    <t>CONTRATO No. AC-101 DE ENERO 1 DE 2013</t>
  </si>
  <si>
    <t>CONTRATO No. CP-007-2012</t>
  </si>
  <si>
    <t>PROMOTORA Y CONSTRUCTORA LAMBDA</t>
  </si>
  <si>
    <t>CONTRATO No. 0019 DE ABRIL 4 DE 2012</t>
  </si>
  <si>
    <t>COANDES S.A.S</t>
  </si>
  <si>
    <t>CONTRATO No. 45000030135</t>
  </si>
  <si>
    <t>BANCO CAJA SOCIAL S.A</t>
  </si>
  <si>
    <t>H95-20</t>
  </si>
  <si>
    <t>PCP DEVELOPERS S.AS</t>
  </si>
  <si>
    <t>CONTRATO No. GP-55 DE MAYO 18 DE 2012</t>
  </si>
  <si>
    <t>CONTRATO No. GP-59 DE MAYO 22 DE 2012</t>
  </si>
  <si>
    <t>CONTRATO JUNIO 8 DE 2012</t>
  </si>
  <si>
    <t>CONTRATO CIVIL DE OBRA PRECIOS UNITARIOS FIJOS No. 002-12</t>
  </si>
  <si>
    <t>HABITAT CALERA &amp; CIA S.A.S</t>
  </si>
  <si>
    <t>CONTRATO CIVIL DE OBRA PRECIOS UNITARIOS FIJOS No. 004-12</t>
  </si>
  <si>
    <t>CONSTRUCTORA SONHOS S.A.S</t>
  </si>
  <si>
    <t>CONTRATO No. 12/11 DE AGOSTO 28 DE 2012</t>
  </si>
  <si>
    <t>CONSTRUCTORA SAN CAYETANO S.A</t>
  </si>
  <si>
    <t>CONTRATO No. GP-74 DE AGOSTO 16 DE 2012</t>
  </si>
  <si>
    <t>CONTRATO No. GP-75 DE AGOSTO 16 DE 2012</t>
  </si>
  <si>
    <t>CONTRATO 0014-2012 DE SEPTIEMBRE 17 DE 2012</t>
  </si>
  <si>
    <t>FUNDACION INSTITUTO ALBERTO MERANI</t>
  </si>
  <si>
    <t>CR PROPONENTE =</t>
  </si>
  <si>
    <t>ARMENTA CHAVARRO S.A.S</t>
  </si>
  <si>
    <t>CR &gt;= PO/N</t>
  </si>
  <si>
    <t>UMPLE</t>
  </si>
  <si>
    <t>FOLIO</t>
  </si>
  <si>
    <t>CUMPLE</t>
  </si>
  <si>
    <t>EVALUADOR TECNICO:</t>
  </si>
  <si>
    <t>DESCRIPCION</t>
  </si>
  <si>
    <t>INSTALACIONES ELECTRICAS</t>
  </si>
  <si>
    <t>PROPONENTES</t>
  </si>
  <si>
    <t>PROPONENTE No. 1</t>
  </si>
  <si>
    <t>PROPONENTE No. 2</t>
  </si>
  <si>
    <t>COSTOS  CONSTRUCCION</t>
  </si>
  <si>
    <t>VR.PARCIAL</t>
  </si>
  <si>
    <t>COSTO DIRECTO TOTAL EDIFICACIONES</t>
  </si>
  <si>
    <t>ADMINISTRACIÓN</t>
  </si>
  <si>
    <t>UTILIDAD</t>
  </si>
  <si>
    <t>COSTO TOTAL ADECUACIÓN</t>
  </si>
  <si>
    <t>PUNTAJE ASIGNADO</t>
  </si>
  <si>
    <t>VALOR DE LA OFERTA</t>
  </si>
  <si>
    <t>VALOR DE LA OFERTA CORREGIDA</t>
  </si>
  <si>
    <t>DIFERENCIA</t>
  </si>
  <si>
    <t>% ENTRE VALOR DE LA OFERTA CORREGIDA CON RELACIÓN A LA OFERTA PRESENTADA</t>
  </si>
  <si>
    <t>FACTORES DE EVALUACION</t>
  </si>
  <si>
    <t>PROPONENTE No.1</t>
  </si>
  <si>
    <t>PROPONENTE No.2</t>
  </si>
  <si>
    <t>PUNTAJE</t>
  </si>
  <si>
    <t>TOTAL PUNTOS ASIGNADOS</t>
  </si>
  <si>
    <t>OBSERVACIONES</t>
  </si>
  <si>
    <t>ño</t>
  </si>
  <si>
    <t>Salario mínimo diario</t>
  </si>
  <si>
    <t>Salario mínimo mensual</t>
  </si>
  <si>
    <t>EVALUACION INVITACIÓN ABIERTA No. IA - 009 - 2016</t>
  </si>
  <si>
    <t>OBJETO: REFORZAMIENTO ESTRUCTURAL DEL EDIFICIO PERTENECIENTE AL INSTITUTO COLOMBIANO PARA LA EVALUACIÓN DE LA EDUCACIÓN –  ICFES, UBICADO EN LA CALLE 17 No. 3-40 DE LA CIUDAD DE BOGOTÁ D.C.</t>
  </si>
  <si>
    <t>6,2. Experiencia del Proponente</t>
  </si>
  <si>
    <t>Contratos cuyo objeto haya sido la: REFORZAMIENTO DE ESTRUCTURAS EN
CONCRETO DE EDIFICACIONES CUBIERTAS</t>
  </si>
  <si>
    <t>Arq. Miguel Ámgel Barrera Díaz</t>
  </si>
  <si>
    <t>Profesional Subdirección de Abastecimiento y Servicios Generales</t>
  </si>
  <si>
    <t>CONSECUTIVO RUP</t>
  </si>
  <si>
    <t>CUMPLIMIENTO HABILITANTE
TOTAL EXIGIDO
1C - (5,500 M2)
2C - (7,700 M2)
3C - (9,900 M2)</t>
  </si>
  <si>
    <t>CUMPLIMIENTO HABILITANTE DEL VALOR TOTAL EXIGIDO
1C - (3,530 SMML)
2C - (4,942 M2)
3C - (6,354 M2)</t>
  </si>
  <si>
    <t>PUNTAJE TOTAL
1C - (5,500 - 6,875M2) - 50
1C - (6,875 - 8,250M2) - 100
1C - (8,250 - &lt; M2) - 150
2C - (7,700 - 9,625M2) - 50
2C - (9,625 - 11,550M2) - 100
3C - (11,550 - &lt; M2) - 150
3C - (9,900 - 12,375M2) - 50
3C - (12,375 - 14,850M2) - 100 
3C - (14,850 - &lt; M2) - 150</t>
  </si>
  <si>
    <t>ITEM</t>
  </si>
  <si>
    <t>UNIDAD</t>
  </si>
  <si>
    <t>CANT. TOTAL</t>
  </si>
  <si>
    <t>VR. UINTARIO</t>
  </si>
  <si>
    <t>VR TOTAL</t>
  </si>
  <si>
    <r>
      <rPr>
        <b/>
        <sz val="10"/>
        <rFont val="Arial"/>
        <family val="2"/>
      </rPr>
      <t>PRELIMINARES</t>
    </r>
  </si>
  <si>
    <t>1.01</t>
  </si>
  <si>
    <r>
      <rPr>
        <b/>
        <sz val="10"/>
        <rFont val="Arial"/>
        <family val="2"/>
      </rPr>
      <t>Actividades Preliminares</t>
    </r>
  </si>
  <si>
    <t>1,01,01</t>
  </si>
  <si>
    <r>
      <rPr>
        <sz val="10"/>
        <rFont val="Arial"/>
        <family val="2"/>
      </rPr>
      <t>Localización y replanteo</t>
    </r>
  </si>
  <si>
    <r>
      <rPr>
        <sz val="10"/>
        <rFont val="Arial"/>
        <family val="2"/>
      </rPr>
      <t>m2</t>
    </r>
  </si>
  <si>
    <t>1,01,02</t>
  </si>
  <si>
    <r>
      <rPr>
        <sz val="10"/>
        <rFont val="Arial"/>
        <family val="2"/>
      </rPr>
      <t>Valla información licencia de 2.00 x 1.00 M.</t>
    </r>
  </si>
  <si>
    <t>un</t>
  </si>
  <si>
    <t>1,01,03</t>
  </si>
  <si>
    <t>Proteccion en fachada en polisombra o material similar.</t>
  </si>
  <si>
    <t>m2</t>
  </si>
  <si>
    <t>1,01,04</t>
  </si>
  <si>
    <t>Ducto de Evacuacion de Escombros en canecas de 55 galones o similar</t>
  </si>
  <si>
    <r>
      <rPr>
        <sz val="10"/>
        <rFont val="Arial"/>
        <family val="2"/>
      </rPr>
      <t>m</t>
    </r>
  </si>
  <si>
    <t>1.02</t>
  </si>
  <si>
    <r>
      <rPr>
        <b/>
        <sz val="10"/>
        <rFont val="Arial"/>
        <family val="2"/>
      </rPr>
      <t>Desmonte, Demolicion de Construcciones Existentes y Preparacion de Superficies Requeridas por Reforzamiento Estructural</t>
    </r>
  </si>
  <si>
    <t>1,02,01</t>
  </si>
  <si>
    <t>Demolición total de muros de mampostería, e= 0.10 y 0.15, incluye, trasiego, cargue, retiro y disposición de escombros en sitio autorizado.</t>
  </si>
  <si>
    <t>1,02,02</t>
  </si>
  <si>
    <t>Demolición parcial de columnas y/o muros de concreto. Incluye, trasiego, cargue, retiro y disposición de escombros en sitio autorizado.</t>
  </si>
  <si>
    <r>
      <rPr>
        <sz val="10"/>
        <rFont val="Arial"/>
        <family val="2"/>
      </rPr>
      <t>m3</t>
    </r>
  </si>
  <si>
    <t>1,02,03</t>
  </si>
  <si>
    <t>Demolición parcial de losas de contrapiso hasta h=0.20 m, Incluye, trasiego, cargue, retiro y disposición de escombros en sitio autorizado.</t>
  </si>
  <si>
    <t>1,02,04</t>
  </si>
  <si>
    <t>Demolición parcial de losas de entrepiso hasta h=0.40 m,  Incluye, trasiego, cargue, retiro y disposición de escombros en sitio autorizado.</t>
  </si>
  <si>
    <t>1,02,05</t>
  </si>
  <si>
    <t>Demolición parcial de zapata existente, Incluye, trasiego, cargue, retiro y disposición de escombros en sitio autorizado.</t>
  </si>
  <si>
    <t>1,02,06</t>
  </si>
  <si>
    <t>Retiro de acabado en muros en prefabricados concreto abujardado existente, Incluye, trasiego, cargue, retiro y disposición de escombros en sitio autorizado (el necesario para la ejecucion de los trabajos de reforzamiento).</t>
  </si>
  <si>
    <t>1,02,07</t>
  </si>
  <si>
    <t>Demolicion de tanque existente en concreto reforzado, Incluye, trasiego, cargue, retiro y disposición de escombros en sitio autorizado.</t>
  </si>
  <si>
    <t>1,02,08</t>
  </si>
  <si>
    <t>Retiro de acabado existente bajo placa en prefabricados de concreto abujardado;  Incluye, trasiego, cargue, retiro y disposición de escombros en sitio autorizado (el necesario para la ejecucion de los trabajos de reforzamiento).</t>
  </si>
  <si>
    <t>1.03</t>
  </si>
  <si>
    <r>
      <rPr>
        <b/>
        <sz val="10"/>
        <rFont val="Arial"/>
        <family val="2"/>
      </rPr>
      <t>Desmonte y Demolicion de Construcciones Existentes Requeridas por  Obras Arquitectónicas Complemetarias</t>
    </r>
  </si>
  <si>
    <t>1,03,01</t>
  </si>
  <si>
    <t>Demolición enchape ceramica pisos de baños, Incluye, trasiego, cargue, retiro y disposición de escombros en sitio autorizado (el necesario para la ejecucion de los trabajos de reforzamiento).</t>
  </si>
  <si>
    <t>1,03,02</t>
  </si>
  <si>
    <t>Demolicion enchape ceramica muros de baños; Incluye, trasiego, cargue, retiro y disposición de escombros en sitio autorizado (el necesario para la ejecucion de los trabajos de reforzamiento).</t>
  </si>
  <si>
    <t>1,03,03</t>
  </si>
  <si>
    <t>Demolición muro en mampostería 0.15. Incluye, trasiego, cargue, retiro y disposición de escombros en sitio autorizado.</t>
  </si>
  <si>
    <t>1,03,04</t>
  </si>
  <si>
    <t>Demolición muro en mampostería  0.25. Incluye, trasiego, cargue, retiro y disposición de escombros en sitio autorizado.</t>
  </si>
  <si>
    <t>1,03,05</t>
  </si>
  <si>
    <t>Demolición muro en mampostería  0.35. Incluye, trasiego, cargue, retiro y disposición de escombros en sitio autorizado.</t>
  </si>
  <si>
    <t>1,03,06</t>
  </si>
  <si>
    <t>Demolición muro en mampostería  0.45. Incluye, trasiego, cargue, retiro y disposición de escombros en sitio autorizado.</t>
  </si>
  <si>
    <t>1,03,07</t>
  </si>
  <si>
    <t>Demolición muro en mampostería  0.55. Incluye, trasiego, cargue, retiro y disposición de escombros en sitio autorizado.</t>
  </si>
  <si>
    <t>1,03,08</t>
  </si>
  <si>
    <t>Demolición revestimiento escaleras. Incluye, trasiego, cargue, retiro y disposición de escombros en sitio autorizado (el necesario para la ejecucion de los trabajos de reforzamiento).</t>
  </si>
  <si>
    <t>1,03,09</t>
  </si>
  <si>
    <t>Demolición placas macizas (contrapiso y aéreas) 0.15. Incluye, trasiego, cargue, retiro y disposición de escombros en sitio autorizado.</t>
  </si>
  <si>
    <t>1,03,10</t>
  </si>
  <si>
    <t>Demolicion y retiro de pisos en tableta de gress, Incluye, trasiego, cargue, retiro y disposición de escombros en sitio autorizado (los necesarios para la ejecucion de los trabajos de reforzamiento).</t>
  </si>
  <si>
    <t>1,03,11</t>
  </si>
  <si>
    <t>Retiro de alfombras existentes. Incluye, trasiego, cargue, retiro y disposición de escombros en sitio autorizado (el necesario para la ejecucion de los trabajos de reforzamiento).</t>
  </si>
  <si>
    <t>1,03,12</t>
  </si>
  <si>
    <t>Desmonte y montaje de ventaneria (las necesarias para la ejecucion de los trabajos de reforzamiento).</t>
  </si>
  <si>
    <t>1,03,13</t>
  </si>
  <si>
    <t>Desmonte de puertas: se deben inventariar y conservar para reinstalación (las necesarias para la ejecucion de los trabajos de reforzamiento).</t>
  </si>
  <si>
    <t>1,03,14</t>
  </si>
  <si>
    <t>Desmonte de pisos existentes en madera en piso 1. Incluye clasificación, embalaje y almacenamiento para posterior reinstalación (el necesario para la ejecucion de los trabajos de reforzamiento).</t>
  </si>
  <si>
    <t>1,03,15</t>
  </si>
  <si>
    <t>Desmonte de tarima de madera en piso 2. Incluye clasificación, embalaje y almacenamiento para posterior reinstalación (el necesario para la ejecucion de los trabajos de reforzamiento).</t>
  </si>
  <si>
    <t>1,03,16</t>
  </si>
  <si>
    <t>Desmonte aparatos sanitarios. Incluye, trasiego, cargue, retiro y disposición de escombros en sitio autorizado (los necesarios para la ejecucion de los trabajos de reforzamiento).</t>
  </si>
  <si>
    <t>1,03,17</t>
  </si>
  <si>
    <t>Demolicion de escalera en concreto, Incluye, trasiego, cargue, retiro y disposición de escombros en sitio autorizado.</t>
  </si>
  <si>
    <t>1,03,18</t>
  </si>
  <si>
    <t>Desmonte cieloraso existente en drywall. Incluye, trasiego, cargue, retiro y disposición de escombros en sitio autorizado (el necesario para la ejecucion de los trabajos de reforzamiento).</t>
  </si>
  <si>
    <t>1,03,19</t>
  </si>
  <si>
    <t>Desmonte de alfajia en madera. Incluye clasificación, embalaje y almacenamiento para posterior reinstalación (el necesario para la ejecucion de los trabajos de reforzamiento).</t>
  </si>
  <si>
    <r>
      <rPr>
        <sz val="10"/>
        <rFont val="Arial"/>
        <family val="2"/>
      </rPr>
      <t>ml</t>
    </r>
  </si>
  <si>
    <t>1,03,20</t>
  </si>
  <si>
    <t xml:space="preserve">Desmonte de rejas de ventanas.  Incluye, trasiego, cargue, retiro y disposición según indicaciones de la interventoría (las necesarias para la ejecucion de los trabajos de reforzamiento). </t>
  </si>
  <si>
    <t xml:space="preserve">2. </t>
  </si>
  <si>
    <t xml:space="preserve">CIMENTACION      </t>
  </si>
  <si>
    <t xml:space="preserve">2.01  </t>
  </si>
  <si>
    <t>Excavaciones y Rellenos</t>
  </si>
  <si>
    <t>2,01,01</t>
  </si>
  <si>
    <t>Excavación manual en material común, incluye trasiego y retiro a sitio de disposición de escombros en sitio autorizado.</t>
  </si>
  <si>
    <t>2,01,02</t>
  </si>
  <si>
    <t xml:space="preserve">Excavación manual base compacta incluye trasiego y retiro de material sobrante luego de los rellenos a sitio de disposición de escombros en sitio autorizado. </t>
  </si>
  <si>
    <t>2,01,03</t>
  </si>
  <si>
    <t xml:space="preserve">Relleno y compactación en material seleccionado de la excavacion.      </t>
  </si>
  <si>
    <t>2,01,04</t>
  </si>
  <si>
    <t>Subbase granular compactada (Incluye suministro, cargue, trasiego, instalación, compactación 95% proctor modificado y todo lo requerido para la correcta ejecución y recibo a satisfacción)</t>
  </si>
  <si>
    <t>2.02</t>
  </si>
  <si>
    <t>Concretos de Cimentación</t>
  </si>
  <si>
    <t>2,02,01</t>
  </si>
  <si>
    <t xml:space="preserve">Concreto de limpieza, e=0.05m, f'c=17.5MPa.  </t>
  </si>
  <si>
    <t>2,02,02</t>
  </si>
  <si>
    <t xml:space="preserve">Recalce Zapatas, concreto f'c=21mpa </t>
  </si>
  <si>
    <t>2,02,03</t>
  </si>
  <si>
    <t>Vigas de cimetación, concreto f'c=21MPa.</t>
  </si>
  <si>
    <t>2,02,04</t>
  </si>
  <si>
    <t>Reconstrucción de losa maciza de concreto, e=0.1m, f'c=21MPa</t>
  </si>
  <si>
    <t>2,02,05</t>
  </si>
  <si>
    <t xml:space="preserve">Cabezales de cimentación, concreto f'c=21MPa.              </t>
  </si>
  <si>
    <t>2,02,06</t>
  </si>
  <si>
    <t xml:space="preserve">Escaleras sobre suelo.    </t>
  </si>
  <si>
    <t>2,02,07</t>
  </si>
  <si>
    <t>Construcción de micropilotes, D=0.2m, L=14m, concreto f'c=21MPa. Incluye: perforación, retiro de sobrantes e inyección.</t>
  </si>
  <si>
    <r>
      <rPr>
        <sz val="10"/>
        <rFont val="Arial"/>
        <family val="2"/>
      </rPr>
      <t>m</t>
    </r>
    <r>
      <rPr>
        <sz val="11"/>
        <color theme="1"/>
        <rFont val="Calibri"/>
        <family val="2"/>
        <scheme val="minor"/>
      </rPr>
      <t/>
    </r>
  </si>
  <si>
    <t>2.03</t>
  </si>
  <si>
    <t>Refuerzos de Cimentación</t>
  </si>
  <si>
    <t>2,03,01</t>
  </si>
  <si>
    <t xml:space="preserve">Acero de refuerzo, figurado. Fy=420MPa </t>
  </si>
  <si>
    <t>kg</t>
  </si>
  <si>
    <t>2,03,02</t>
  </si>
  <si>
    <t xml:space="preserve">Refuerzo en malla electrosoldada, fy=420MPa  </t>
  </si>
  <si>
    <t>3.</t>
  </si>
  <si>
    <t>ESTRUCTURAS METALICAS Y DE CONCRETO</t>
  </si>
  <si>
    <t>3.01</t>
  </si>
  <si>
    <t>Elementos Verticales.</t>
  </si>
  <si>
    <t>3,01,01</t>
  </si>
  <si>
    <t xml:space="preserve">Columnas de concreto a la vista, f'c=28MPa (4000psi).  </t>
  </si>
  <si>
    <t>3,01,02</t>
  </si>
  <si>
    <t xml:space="preserve">Pantallas adosadas de concreto a la vista, t=0.1 a 0.15m, f'c 28MPa </t>
  </si>
  <si>
    <t>3,01,03</t>
  </si>
  <si>
    <t xml:space="preserve">Pantallas adosadas de concreto a la vista, t=0.2, f'c 35MPa  </t>
  </si>
  <si>
    <t>3,01,04</t>
  </si>
  <si>
    <t xml:space="preserve">Muros de concreto a la vista, t=0.25m, f'c=35MPa. </t>
  </si>
  <si>
    <t>3,01,05</t>
  </si>
  <si>
    <t>Tanque subterraneo en concreto de baja permeabilidad de 4000 psi. Incluye: cinta SIKA pvc</t>
  </si>
  <si>
    <t xml:space="preserve">3.02 </t>
  </si>
  <si>
    <t>Elementos Horizontales.</t>
  </si>
  <si>
    <t>3,02,01</t>
  </si>
  <si>
    <t xml:space="preserve">Vigas en concreto a la vista f''c= 28mpa (4000 psi) </t>
  </si>
  <si>
    <t>3,02,02</t>
  </si>
  <si>
    <t xml:space="preserve">Recalce de vigas, concreto 28MPa </t>
  </si>
  <si>
    <t>3,02,03</t>
  </si>
  <si>
    <t xml:space="preserve">Recalce de vigas 15 x 45; 20x45; 25x25    </t>
  </si>
  <si>
    <t>m</t>
  </si>
  <si>
    <t>3,02,04</t>
  </si>
  <si>
    <t>Entrepiso Steel Deck 2" cal 20 ref 5mm c/15 e=15</t>
  </si>
  <si>
    <t>3.03</t>
  </si>
  <si>
    <t>Refuerzos de Estructura.</t>
  </si>
  <si>
    <t>3,03,01</t>
  </si>
  <si>
    <t>Acero de refuerzo, figurado. Fy=420MPa.</t>
  </si>
  <si>
    <t>3,03,02</t>
  </si>
  <si>
    <t xml:space="preserve">Refuerzo en malla electrosoldada, fy=420MPa.  </t>
  </si>
  <si>
    <t xml:space="preserve">3.04 </t>
  </si>
  <si>
    <t>Anclajes.</t>
  </si>
  <si>
    <t>3,04,01</t>
  </si>
  <si>
    <t xml:space="preserve">Anclaje tipo 1,perforación para barra No.3 y resina epoxica. </t>
  </si>
  <si>
    <t>3,04,02</t>
  </si>
  <si>
    <t xml:space="preserve">Anclaje tipo 2, perforación para barra No. 4 y resina epoxica.   </t>
  </si>
  <si>
    <t>3,04,03</t>
  </si>
  <si>
    <t xml:space="preserve">Anclaje tipo 3, perforación para barra No.5 y resina epoxica.            </t>
  </si>
  <si>
    <t>3,04,04</t>
  </si>
  <si>
    <t xml:space="preserve">Anclaje tipo 4, perforación para barra No.6 y resina epoxica.    </t>
  </si>
  <si>
    <t>3,04,05</t>
  </si>
  <si>
    <t>Anclaje tipo 5, perforación para barra No.7 y resina epoxica.</t>
  </si>
  <si>
    <t>3,04,06</t>
  </si>
  <si>
    <t xml:space="preserve">Ancalaje tipo 6, perforacion para barra No.8 y resina epoxica. </t>
  </si>
  <si>
    <t>3,04,07</t>
  </si>
  <si>
    <t xml:space="preserve">Anclajes tipo 7, perforación para barra No 2 y resina epoxica, incluye conector de cortante.                 </t>
  </si>
  <si>
    <t>3,04,08</t>
  </si>
  <si>
    <t xml:space="preserve">Anclaje tipo 8, perforación pasante barra No.3 y resina epoxica.  </t>
  </si>
  <si>
    <t>3,04,09</t>
  </si>
  <si>
    <t xml:space="preserve">Anclaje tipo 9, perforación pasante para barra No.4 y resina epoxica. </t>
  </si>
  <si>
    <t>3,04,10</t>
  </si>
  <si>
    <t xml:space="preserve">Anclaje tipo 10, perforación pasante para barra No.5 y resina epoxica.    </t>
  </si>
  <si>
    <t>3,04,11</t>
  </si>
  <si>
    <t xml:space="preserve">Anclaje tipo 11, perforación pasante para barra No.6. y resina epoxica       </t>
  </si>
  <si>
    <t>3,04,12</t>
  </si>
  <si>
    <t xml:space="preserve">Anclaje tipo 12, perforación pasante para barra No 7 y resina epoxica.  </t>
  </si>
  <si>
    <t>3,04,13</t>
  </si>
  <si>
    <t xml:space="preserve">Anclajes mecanicos 3/8"    </t>
  </si>
  <si>
    <t>3.05</t>
  </si>
  <si>
    <t>Elementos no estructurales</t>
  </si>
  <si>
    <t>3,05,01</t>
  </si>
  <si>
    <t xml:space="preserve">Rampa en concreto e:.10 cm            </t>
  </si>
  <si>
    <t>3,05,02</t>
  </si>
  <si>
    <t xml:space="preserve">Muro de contención E: 0.20 cm Rampa exterior.      </t>
  </si>
  <si>
    <t>3.06</t>
  </si>
  <si>
    <t>Estructuras metalicas</t>
  </si>
  <si>
    <t xml:space="preserve">3.06.01        </t>
  </si>
  <si>
    <t xml:space="preserve">Estructura metalica Rampas    </t>
  </si>
  <si>
    <t xml:space="preserve">3.06.02       </t>
  </si>
  <si>
    <t xml:space="preserve">Estructura metalica sobre piso vestibulo               </t>
  </si>
  <si>
    <r>
      <rPr>
        <b/>
        <sz val="10"/>
        <rFont val="Arial"/>
        <family val="2"/>
      </rPr>
      <t>MAMPOSTERIAS, PAÑETES Y REVESTIMIENTOS</t>
    </r>
  </si>
  <si>
    <t>Muros y Pañetes</t>
  </si>
  <si>
    <t>4,01,01</t>
  </si>
  <si>
    <r>
      <rPr>
        <sz val="10"/>
        <rFont val="Arial"/>
        <family val="2"/>
      </rPr>
      <t>Muro en ladrillo tolete e= 0.15.</t>
    </r>
  </si>
  <si>
    <t>4,01,02</t>
  </si>
  <si>
    <t>Muro en ladrillo tolete e= 0.38.</t>
  </si>
  <si>
    <t>4,01,03</t>
  </si>
  <si>
    <r>
      <rPr>
        <sz val="10"/>
        <rFont val="Arial"/>
        <family val="2"/>
      </rPr>
      <t>Pañete liso muros 1:4.</t>
    </r>
  </si>
  <si>
    <t>RED HIDROSANITARIA</t>
  </si>
  <si>
    <t>Red hidráulica</t>
  </si>
  <si>
    <t>5,01,01</t>
  </si>
  <si>
    <t>Punto hidráulico 1/2".</t>
  </si>
  <si>
    <t>5,01,02</t>
  </si>
  <si>
    <r>
      <rPr>
        <sz val="10"/>
        <rFont val="Arial"/>
        <family val="2"/>
      </rPr>
      <t>Punto hidráulico 1".</t>
    </r>
  </si>
  <si>
    <t>5,01,03</t>
  </si>
  <si>
    <r>
      <rPr>
        <sz val="10"/>
        <rFont val="Arial"/>
        <family val="2"/>
      </rPr>
      <t>Punto hidráulico 1 1/4 ".</t>
    </r>
  </si>
  <si>
    <t>5,01,04</t>
  </si>
  <si>
    <r>
      <rPr>
        <sz val="10"/>
        <rFont val="Arial"/>
        <family val="2"/>
      </rPr>
      <t>Tubería PVC presión 1 / 2".</t>
    </r>
  </si>
  <si>
    <t>5,01,05</t>
  </si>
  <si>
    <r>
      <rPr>
        <sz val="10"/>
        <rFont val="Arial"/>
        <family val="2"/>
      </rPr>
      <t>Tubería PVC presión 1".</t>
    </r>
  </si>
  <si>
    <t>5,01,06</t>
  </si>
  <si>
    <r>
      <rPr>
        <sz val="10"/>
        <rFont val="Arial"/>
        <family val="2"/>
      </rPr>
      <t>Tubería PVC presión 3 / 4".</t>
    </r>
  </si>
  <si>
    <t>5,01,07</t>
  </si>
  <si>
    <r>
      <rPr>
        <sz val="10"/>
        <rFont val="Arial"/>
        <family val="2"/>
      </rPr>
      <t>Tubería PVC presión 1 1 / 4 ".</t>
    </r>
  </si>
  <si>
    <t>5,01,08</t>
  </si>
  <si>
    <r>
      <rPr>
        <sz val="10"/>
        <rFont val="Arial"/>
        <family val="2"/>
      </rPr>
      <t>Tubería PVC presión 1 1 / 2 ".</t>
    </r>
  </si>
  <si>
    <t>5,01,09</t>
  </si>
  <si>
    <r>
      <rPr>
        <sz val="10"/>
        <rFont val="Arial"/>
        <family val="2"/>
      </rPr>
      <t>Tubería PVC presión 2 ".</t>
    </r>
  </si>
  <si>
    <t>5,01,10</t>
  </si>
  <si>
    <r>
      <rPr>
        <sz val="10"/>
        <rFont val="Arial"/>
        <family val="2"/>
      </rPr>
      <t>Tubería PVC presión 2 1 / 2".</t>
    </r>
  </si>
  <si>
    <t>5,01,11</t>
  </si>
  <si>
    <r>
      <rPr>
        <sz val="10"/>
        <rFont val="Arial"/>
        <family val="2"/>
      </rPr>
      <t>Tubería PVC presión 3".</t>
    </r>
  </si>
  <si>
    <t>5,01,12</t>
  </si>
  <si>
    <r>
      <rPr>
        <sz val="10"/>
        <rFont val="Arial"/>
        <family val="2"/>
      </rPr>
      <t>Tubería PVC presión 4".</t>
    </r>
  </si>
  <si>
    <t>5,01,13</t>
  </si>
  <si>
    <r>
      <rPr>
        <sz val="10"/>
        <rFont val="Arial"/>
        <family val="2"/>
      </rPr>
      <t>Llaves terminales 1".</t>
    </r>
  </si>
  <si>
    <t>5,01,14</t>
  </si>
  <si>
    <r>
      <rPr>
        <sz val="10"/>
        <rFont val="Arial"/>
        <family val="2"/>
      </rPr>
      <t>Válvula de corte 1 / 2".</t>
    </r>
  </si>
  <si>
    <t>5,01,15</t>
  </si>
  <si>
    <r>
      <rPr>
        <sz val="10"/>
        <rFont val="Arial"/>
        <family val="2"/>
      </rPr>
      <t>Válvula de corte 1".</t>
    </r>
  </si>
  <si>
    <t>5,01,16</t>
  </si>
  <si>
    <r>
      <rPr>
        <sz val="10"/>
        <rFont val="Arial"/>
        <family val="2"/>
      </rPr>
      <t>Válvula de corte 1 1 / 4".</t>
    </r>
  </si>
  <si>
    <t>5,01,17</t>
  </si>
  <si>
    <r>
      <rPr>
        <sz val="10"/>
        <rFont val="Arial"/>
        <family val="2"/>
      </rPr>
      <t>Desmonte Tubería cobre presión 1".</t>
    </r>
  </si>
  <si>
    <t>5,01,18</t>
  </si>
  <si>
    <r>
      <rPr>
        <sz val="10"/>
        <rFont val="Arial"/>
        <family val="2"/>
      </rPr>
      <t>Prueba hidráulica y desinfección de las tuberías.</t>
    </r>
  </si>
  <si>
    <t>gl</t>
  </si>
  <si>
    <r>
      <rPr>
        <b/>
        <sz val="10"/>
        <rFont val="Arial"/>
        <family val="2"/>
      </rPr>
      <t>Red sanitaria.</t>
    </r>
  </si>
  <si>
    <t>5,02,01</t>
  </si>
  <si>
    <r>
      <rPr>
        <sz val="10"/>
        <rFont val="Arial"/>
        <family val="2"/>
      </rPr>
      <t>Punto sanitario Ø=2".</t>
    </r>
  </si>
  <si>
    <t>5,02,02</t>
  </si>
  <si>
    <r>
      <rPr>
        <sz val="10"/>
        <rFont val="Arial"/>
        <family val="2"/>
      </rPr>
      <t>Punto sanitario Ø=4".</t>
    </r>
  </si>
  <si>
    <t>5,02,03</t>
  </si>
  <si>
    <r>
      <rPr>
        <sz val="10"/>
        <rFont val="Arial"/>
        <family val="2"/>
      </rPr>
      <t>Rejillas de piso Ø=3".</t>
    </r>
  </si>
  <si>
    <t>5,02,04</t>
  </si>
  <si>
    <t>Tubería de aguas residuales Ø=2".</t>
  </si>
  <si>
    <t>5,02,05</t>
  </si>
  <si>
    <t>Tubería de aguas residuales Ø=4".</t>
  </si>
  <si>
    <t>5,02,06</t>
  </si>
  <si>
    <t>Tubería de aguas residuales Ø=6".</t>
  </si>
  <si>
    <t>5,02,07</t>
  </si>
  <si>
    <r>
      <rPr>
        <sz val="10"/>
        <rFont val="Arial"/>
        <family val="2"/>
      </rPr>
      <t>Caja de inspección de 60 x 60 cm.</t>
    </r>
  </si>
  <si>
    <t>5,02,08</t>
  </si>
  <si>
    <r>
      <rPr>
        <sz val="10"/>
        <rFont val="Arial"/>
        <family val="2"/>
      </rPr>
      <t>Tubería PVC ventilación Ø=2"</t>
    </r>
  </si>
  <si>
    <t>5,02,09</t>
  </si>
  <si>
    <r>
      <rPr>
        <sz val="10"/>
        <rFont val="Arial"/>
        <family val="2"/>
      </rPr>
      <t>Tubería PVC ventilación Ø=4"</t>
    </r>
  </si>
  <si>
    <t>5,02,10</t>
  </si>
  <si>
    <r>
      <rPr>
        <sz val="10"/>
        <rFont val="Arial"/>
        <family val="2"/>
      </rPr>
      <t>Perforaciones en Placa para Ø 2",3",4"</t>
    </r>
  </si>
  <si>
    <r>
      <rPr>
        <sz val="10"/>
        <rFont val="Arial"/>
        <family val="2"/>
      </rPr>
      <t>cm</t>
    </r>
  </si>
  <si>
    <t>Costos para retiro de cajas, tableros parciales, tomas, iluminación y las demás que sean necesarias (los necesarios para la ejecucion de los trabajos de reforzamiento).</t>
  </si>
  <si>
    <t>6,01,01</t>
  </si>
  <si>
    <t>Retiro de luminaria, incluye embalaje y almacenamiento para posterior reinstalación (las necesarias para la ejecucion de los trabajos de reforzamiento).</t>
  </si>
  <si>
    <t>6,01,02</t>
  </si>
  <si>
    <t>Retiro de toma eléctrica normal (las necesarias para la ejecucion de los trabajos de reforzamiento).</t>
  </si>
  <si>
    <t>6,01,03</t>
  </si>
  <si>
    <t>Retiro de toma eléctrica regulada (las necesarias para la ejecucion de los trabajos de reforzamiento).</t>
  </si>
  <si>
    <t>6,01,04</t>
  </si>
  <si>
    <t>Retiro interruptor sencillo (los necesarios para la ejecucion de los trabajos de reforzamiento).</t>
  </si>
  <si>
    <t>6,01,05</t>
  </si>
  <si>
    <t>Retiro interruptor doble (los necesarios para la ejecucion de los trabajos de reforzamiento).</t>
  </si>
  <si>
    <t>6,01,06</t>
  </si>
  <si>
    <t>Retiro toma eléctrica GFCI (los necesarios para la ejecucion de los trabajos de reforzamiento).</t>
  </si>
  <si>
    <t>6,01,07</t>
  </si>
  <si>
    <t>Retiro de canaleta 12x5 cm (la necesaria para la ejecucion de los trabajos de reforzamiento).</t>
  </si>
  <si>
    <t>6,01,08</t>
  </si>
  <si>
    <t>Retiro tuberia por piso (la necesaria para la ejecucion de los trabajos de reforzamiento).</t>
  </si>
  <si>
    <t>6,01,09</t>
  </si>
  <si>
    <t>Retiro tuberia techo/piso (la necesaria para la ejecucion de los trabajos de reforzamiento).</t>
  </si>
  <si>
    <t>6,01,10</t>
  </si>
  <si>
    <t>Retiro caja de paso (las necesarias para la ejecucion de los trabajos de reforzamiento).</t>
  </si>
  <si>
    <t>6,01,11</t>
  </si>
  <si>
    <t>Reubicación de luminaria (las necesarias para la ejecucion de los trabajos de reforzamiento)..</t>
  </si>
  <si>
    <r>
      <rPr>
        <b/>
        <sz val="10"/>
        <rFont val="Arial"/>
        <family val="2"/>
      </rPr>
      <t>ASEO Y VARIOS</t>
    </r>
  </si>
  <si>
    <r>
      <rPr>
        <b/>
        <sz val="10"/>
        <rFont val="Arial"/>
        <family val="2"/>
      </rPr>
      <t>Aseo y Limpieza</t>
    </r>
  </si>
  <si>
    <t>7,01,01</t>
  </si>
  <si>
    <t>Aseo general permanente incluye entrega de obra</t>
  </si>
  <si>
    <t>mes</t>
  </si>
  <si>
    <t>ADMINISTRACIÓN (20%)</t>
  </si>
  <si>
    <t>IMPREVISTOS (5%)</t>
  </si>
  <si>
    <t>UTILIDAD (5%)</t>
  </si>
  <si>
    <t>IVA (16% DE U)</t>
  </si>
  <si>
    <t>VALOR TOTAL</t>
  </si>
  <si>
    <t>ADMINISTRACIÓN (%)</t>
  </si>
  <si>
    <t>IMPREVISTOS (%)</t>
  </si>
  <si>
    <t>UTILIDAD (%)</t>
  </si>
  <si>
    <t>IMPREVISTOS</t>
  </si>
  <si>
    <t>IVA</t>
  </si>
  <si>
    <t>EXPERIENCIA ESPECIFICA ADICIONAL (MÁXIMO 150 PUNTOS)</t>
  </si>
  <si>
    <t>AJUSTE Y COMPLEMENTACIÓN DE DISEÑOS Y ESTUDIOS TÉCNICOS (MÁXIMO 150 PUNTOS)</t>
  </si>
  <si>
    <t>VALOR DE LA OFERTA (MÁXIMO 500 PUNTOS)</t>
  </si>
  <si>
    <t>ITEMS REPRESENTATIVOS (MÁXIMO 100 PUNTOS)</t>
  </si>
  <si>
    <t>APOYO A LA INDUSTRIA NACIONAL (MÁXIMO 100 PUNTOS)</t>
  </si>
  <si>
    <t>7 EVALUACION DE LA OFERTA (MÁXIMO 1000 PUNTOS)</t>
  </si>
  <si>
    <t>7,2,2. Items Representativos (Máximo 100 Puntos)</t>
  </si>
  <si>
    <t>CONSORCIO CC</t>
  </si>
  <si>
    <t>CONSORCIO CONCITEC PLT</t>
  </si>
  <si>
    <t>EXPERIENCIA EN REFORZAMIENTO</t>
  </si>
  <si>
    <t>0167-0168</t>
  </si>
  <si>
    <t>JESUS JOHANN BUENDIA RODRIGUEZ</t>
  </si>
  <si>
    <t>RAMA JUDICIAL DEL PODER PÚBLICO CONSEJO SUPERIOR DE LA JUDICATURA SALA ADMINISTRATIVA</t>
  </si>
  <si>
    <t>261-2008</t>
  </si>
  <si>
    <t>LA ELABORACIÓN DE LOS DISEÑOS Y ESTUDIOS TÉCNICOS COMPLEMENTARIOS Y EJECUCIÓN DE LAS OBRAS NECESARIASPARA LA REHABILITACIÓN DEL EDIFICIO PEDRO ELIAS SERRANO EN LA CIUDAD DE CALI (VALLE) POR EL SISTEMA DE PRECIOS UNITARIOS FIJOS SIN FÓRMULA DE REAJUSTE</t>
  </si>
  <si>
    <t>TRABAJO</t>
  </si>
  <si>
    <t>0169-0170</t>
  </si>
  <si>
    <t>PAOLA LÓPEZ TRIVIÑO</t>
  </si>
  <si>
    <t>SECRETARÍA DISTRITAL DE HACIENDA - ALCALDIA MAYOR DE BOGOTÁ</t>
  </si>
  <si>
    <t>120000-356-0-2009</t>
  </si>
  <si>
    <t>REFORZAMIENTO ESTRUCTURAL Y ADECUACIÓN DE OFICINAS DEL CONCEJO DE BOGOTÁ</t>
  </si>
  <si>
    <t>125-126</t>
  </si>
  <si>
    <t>CONSTRUCCIONES CABAR S.A.S</t>
  </si>
  <si>
    <t>167-171</t>
  </si>
  <si>
    <t>MINISTERIO DE DEFENSA NACIONAL-AGENCIA LOGÍSTICA DE LAS FUERZAS MILITARES</t>
  </si>
  <si>
    <t>032-2010</t>
  </si>
  <si>
    <t>MANTENIMIENTO, ADECUACIÓN, REFORZAMINETO ESTRUCTURAL, ACTUALIZACIÓN Y REMODELACIÓN DE INSTALACIONES - HOSPITAL MILITAR CENTRAL</t>
  </si>
  <si>
    <t>SALUD</t>
  </si>
  <si>
    <t>MEDIA GEOMÉTRICA</t>
  </si>
  <si>
    <t xml:space="preserve">OBSERVACIONES </t>
  </si>
  <si>
    <t>ÍTEMS REPRESENTATIVOS</t>
  </si>
  <si>
    <t>UN</t>
  </si>
  <si>
    <t>CANTIDAD</t>
  </si>
  <si>
    <t>VR. UNITARIO</t>
  </si>
  <si>
    <t>VR COSTO DIRECTO</t>
  </si>
  <si>
    <t>% RESPECTO A LA MEDIA GEOMÉTRICA</t>
  </si>
  <si>
    <t>PUNTAJE TOTAL ASIGNADO A CADA PROPONENTE</t>
  </si>
  <si>
    <t>m3</t>
  </si>
  <si>
    <t xml:space="preserve">7,2,1 OFERTA ECONÓMICA (MÁXIMO 500 PUNTOS). </t>
  </si>
  <si>
    <t>TMR PARA LUNES 25 DE JULIO DE 2016  = 2.942,65</t>
  </si>
  <si>
    <t>7.2.1.3 Media geométrica con presupuesto oficial.</t>
  </si>
  <si>
    <t>PRESUPUESTO OFICIAL:</t>
  </si>
  <si>
    <t>Media geométrica con presupuesto oficial:</t>
  </si>
  <si>
    <t>Arq. Miguel Ángel Barrera Díaz</t>
  </si>
  <si>
    <t>HABILITADO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</si>
</sst>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 #,##0.00_);_(&quot;$&quot;\ * \(#,##0.00\);_(&quot;$&quot;\ * &quot;-&quot;??_);_(@_)"/>
    <numFmt numFmtId="43" formatCode="_(* #,##0.00_);_(* \(#,##0.00\);_(* &quot;-&quot;??_);_(@_)"/>
    <numFmt numFmtId="164" formatCode="_-* #,##0_-;\-* #,##0_-;_-* &quot;-&quot;_-;_-@_-"/>
    <numFmt numFmtId="165" formatCode="_ * #,##0.00_ ;_ * \-#,##0.00_ ;_ * &quot;-&quot;??_ ;_ @_ "/>
    <numFmt numFmtId="166" formatCode="#,##0.0"/>
    <numFmt numFmtId="167" formatCode="[$$-240A]\ #,##0.00"/>
    <numFmt numFmtId="168" formatCode="_ &quot;$&quot;\ * #,##0.00_ ;_ &quot;$&quot;\ * \-#,##0.00_ ;_ &quot;$&quot;\ * &quot;-&quot;??_ ;_ @_ "/>
    <numFmt numFmtId="169" formatCode="0.0"/>
    <numFmt numFmtId="170" formatCode="_ * #,##0.0_ ;_ * \-#,##0.0_ ;_ * &quot;-&quot;??_ ;_ @_ "/>
    <numFmt numFmtId="171" formatCode="_(&quot;$&quot;\ * #,##0_);_(&quot;$&quot;\ * \(#,##0\);_(&quot;$&quot;\ * &quot;-&quot;??_);_(@_)"/>
    <numFmt numFmtId="172" formatCode="#,##0.00;\(#,##0.00\)"/>
    <numFmt numFmtId="173" formatCode="_-[$$-240A]\ * #,##0.00_ ;_-[$$-240A]\ * \-#,##0.00\ ;_-[$$-240A]\ * &quot;-&quot;??_ ;_-@_ "/>
    <numFmt numFmtId="174" formatCode="[$-240A]d&quot; de &quot;mmmm&quot; de &quot;yyyy;@"/>
    <numFmt numFmtId="175" formatCode="[$$-240A]#,##0.00;\-[$$-240A]#,##0.00"/>
    <numFmt numFmtId="176" formatCode="_-[$$-240A]* #,##0.00_-;\-[$$-240A]* #,##0.00_-;_-[$$-240A]* &quot;-&quot;??_-;_-@_-"/>
    <numFmt numFmtId="177" formatCode="###0.;###0."/>
    <numFmt numFmtId="178" formatCode="###0.00;###0.00"/>
    <numFmt numFmtId="179" formatCode="d\.mm\.yy;@"/>
    <numFmt numFmtId="180" formatCode="yy\.mm\.dd;@"/>
    <numFmt numFmtId="181" formatCode="0.0%"/>
  </numFmts>
  <fonts count="77" x14ac:knownFonts="1">
    <font>
      <sz val="11"/>
      <color theme="1"/>
      <name val="Calibri"/>
      <family val="2"/>
      <scheme val="minor"/>
    </font>
    <font>
      <sz val="10"/>
      <name val="Arial"/>
      <family val="2"/>
    </font>
    <font>
      <b/>
      <sz val="12"/>
      <name val="Arial"/>
      <family val="2"/>
    </font>
    <font>
      <b/>
      <sz val="14"/>
      <name val="Arial"/>
      <family val="2"/>
    </font>
    <font>
      <b/>
      <sz val="9"/>
      <name val="Arial"/>
      <family val="2"/>
    </font>
    <font>
      <b/>
      <sz val="11"/>
      <name val="Arial"/>
      <family val="2"/>
    </font>
    <font>
      <b/>
      <sz val="10"/>
      <name val="Arial"/>
      <family val="2"/>
    </font>
    <font>
      <b/>
      <sz val="10"/>
      <name val="Arial Narrow"/>
      <family val="2"/>
    </font>
    <font>
      <sz val="10"/>
      <name val="Arial Narrow"/>
      <family val="2"/>
    </font>
    <font>
      <b/>
      <sz val="12"/>
      <name val="Arial Narrow"/>
      <family val="2"/>
    </font>
    <font>
      <sz val="12"/>
      <name val="Arial Narrow"/>
      <family val="2"/>
    </font>
    <font>
      <sz val="12"/>
      <name val="Arial"/>
      <family val="2"/>
    </font>
    <font>
      <b/>
      <sz val="11"/>
      <name val="Arial Narrow"/>
      <family val="2"/>
    </font>
    <font>
      <sz val="11"/>
      <name val="Arial"/>
      <family val="2"/>
    </font>
    <font>
      <sz val="11"/>
      <color indexed="8"/>
      <name val="Calibri"/>
      <family val="2"/>
    </font>
    <font>
      <sz val="9"/>
      <name val="Arial"/>
      <family val="2"/>
    </font>
    <font>
      <i/>
      <sz val="8"/>
      <name val="Arial Narrow"/>
      <family val="2"/>
    </font>
    <font>
      <sz val="8"/>
      <name val="Arial"/>
      <family val="2"/>
    </font>
    <font>
      <b/>
      <sz val="8"/>
      <name val="Arial"/>
      <family val="2"/>
    </font>
    <font>
      <u/>
      <sz val="10"/>
      <name val="Arial"/>
      <family val="2"/>
    </font>
    <font>
      <b/>
      <vertAlign val="subscript"/>
      <sz val="10"/>
      <name val="Arial Narrow"/>
      <family val="2"/>
    </font>
    <font>
      <sz val="11"/>
      <name val="Arial Narrow"/>
      <family val="2"/>
    </font>
    <font>
      <sz val="8"/>
      <name val="Arial Narrow"/>
      <family val="2"/>
    </font>
    <font>
      <b/>
      <sz val="14"/>
      <name val="Arial Narrow"/>
      <family val="2"/>
    </font>
    <font>
      <b/>
      <sz val="9"/>
      <name val="Arial Narrow"/>
      <family val="2"/>
    </font>
    <font>
      <b/>
      <sz val="16"/>
      <name val="Arial Narrow"/>
      <family val="2"/>
    </font>
    <font>
      <b/>
      <sz val="18"/>
      <name val="Arial Narrow"/>
      <family val="2"/>
    </font>
    <font>
      <sz val="9"/>
      <name val="Arial Narrow"/>
      <family val="2"/>
    </font>
    <font>
      <b/>
      <u/>
      <sz val="12"/>
      <name val="Arial Narrow"/>
      <family val="2"/>
    </font>
    <font>
      <sz val="9"/>
      <color indexed="8"/>
      <name val="Arial Narrow"/>
      <family val="2"/>
    </font>
    <font>
      <sz val="9"/>
      <color indexed="81"/>
      <name val="Tahoma"/>
      <family val="2"/>
    </font>
    <font>
      <b/>
      <sz val="9"/>
      <color indexed="81"/>
      <name val="Tahoma"/>
      <family val="2"/>
    </font>
    <font>
      <b/>
      <sz val="9"/>
      <color indexed="9"/>
      <name val="Arial"/>
      <family val="2"/>
    </font>
    <font>
      <sz val="11"/>
      <color theme="1"/>
      <name val="Calibri"/>
      <family val="2"/>
      <scheme val="minor"/>
    </font>
    <font>
      <b/>
      <sz val="11"/>
      <color rgb="FFFF0000"/>
      <name val="Arial"/>
      <family val="2"/>
    </font>
    <font>
      <b/>
      <i/>
      <u/>
      <sz val="10"/>
      <color rgb="FFFF0000"/>
      <name val="Arial"/>
      <family val="2"/>
    </font>
    <font>
      <sz val="11"/>
      <color theme="1"/>
      <name val="Arial Narrow"/>
      <family val="2"/>
    </font>
    <font>
      <b/>
      <sz val="16"/>
      <color rgb="FFFF0000"/>
      <name val="Arial Narrow"/>
      <family val="2"/>
    </font>
    <font>
      <b/>
      <sz val="14"/>
      <color rgb="FFFF0000"/>
      <name val="Arial Narrow"/>
      <family val="2"/>
    </font>
    <font>
      <sz val="11"/>
      <color rgb="FFFF0000"/>
      <name val="Arial Narrow"/>
      <family val="2"/>
    </font>
    <font>
      <sz val="16"/>
      <color rgb="FFFF0000"/>
      <name val="Arial Narrow"/>
      <family val="2"/>
    </font>
    <font>
      <b/>
      <sz val="12"/>
      <color rgb="FFFF0000"/>
      <name val="Arial Narrow"/>
      <family val="2"/>
    </font>
    <font>
      <sz val="8"/>
      <color theme="1"/>
      <name val="Arial Narrow"/>
      <family val="2"/>
    </font>
    <font>
      <sz val="9"/>
      <color theme="1"/>
      <name val="Arial Narrow"/>
      <family val="2"/>
    </font>
    <font>
      <b/>
      <sz val="12"/>
      <color theme="1"/>
      <name val="Arial Narrow"/>
      <family val="2"/>
    </font>
    <font>
      <sz val="10"/>
      <color theme="1"/>
      <name val="Arial Narrow"/>
      <family val="2"/>
    </font>
    <font>
      <b/>
      <sz val="9"/>
      <color theme="1"/>
      <name val="Arial Narrow"/>
      <family val="2"/>
    </font>
    <font>
      <sz val="8"/>
      <color rgb="FF000000"/>
      <name val="Arial"/>
      <family val="2"/>
    </font>
    <font>
      <b/>
      <sz val="8"/>
      <color rgb="FF3C3C3C"/>
      <name val="Arial"/>
      <family val="2"/>
    </font>
    <font>
      <sz val="8"/>
      <color rgb="FF3C3C3C"/>
      <name val="Arial"/>
      <family val="2"/>
    </font>
    <font>
      <b/>
      <sz val="11"/>
      <color theme="0"/>
      <name val="Arial Narrow"/>
      <family val="2"/>
    </font>
    <font>
      <sz val="11"/>
      <color theme="1"/>
      <name val="Arial"/>
      <family val="2"/>
    </font>
    <font>
      <b/>
      <sz val="12"/>
      <color rgb="FF00B050"/>
      <name val="Arial Narrow"/>
      <family val="2"/>
    </font>
    <font>
      <b/>
      <sz val="9"/>
      <color rgb="FF00B050"/>
      <name val="Arial Narrow"/>
      <family val="2"/>
    </font>
    <font>
      <b/>
      <sz val="10"/>
      <color rgb="FF00B050"/>
      <name val="Arial Narrow"/>
      <family val="2"/>
    </font>
    <font>
      <b/>
      <sz val="14"/>
      <color theme="1"/>
      <name val="Arial Narrow"/>
      <family val="2"/>
    </font>
    <font>
      <b/>
      <sz val="7"/>
      <color theme="1"/>
      <name val="Arial Narrow"/>
      <family val="2"/>
    </font>
    <font>
      <b/>
      <sz val="10"/>
      <color theme="0"/>
      <name val="Arial Narrow"/>
      <family val="2"/>
    </font>
    <font>
      <b/>
      <sz val="10"/>
      <color theme="1"/>
      <name val="Arial Narrow"/>
      <family val="2"/>
    </font>
    <font>
      <sz val="14"/>
      <color rgb="FFFF0000"/>
      <name val="Arial Narrow"/>
      <family val="2"/>
    </font>
    <font>
      <b/>
      <sz val="8"/>
      <color theme="1"/>
      <name val="Arial Narrow"/>
      <family val="2"/>
    </font>
    <font>
      <i/>
      <u/>
      <sz val="11"/>
      <color rgb="FFFF0000"/>
      <name val="Arial Narrow"/>
      <family val="2"/>
    </font>
    <font>
      <sz val="10"/>
      <color theme="0"/>
      <name val="Arial Narrow"/>
      <family val="2"/>
    </font>
    <font>
      <b/>
      <sz val="10"/>
      <color rgb="FF000000"/>
      <name val="Arial"/>
      <family val="2"/>
    </font>
    <font>
      <sz val="10"/>
      <color rgb="FF000000"/>
      <name val="Arial"/>
      <family val="2"/>
    </font>
    <font>
      <b/>
      <sz val="18"/>
      <color theme="9" tint="0.39997558519241921"/>
      <name val="Arial Narrow"/>
      <family val="2"/>
    </font>
    <font>
      <b/>
      <sz val="11"/>
      <color rgb="FFFF0000"/>
      <name val="Arial Narrow"/>
      <family val="2"/>
    </font>
    <font>
      <b/>
      <sz val="11"/>
      <color theme="3"/>
      <name val="Arial Narrow"/>
      <family val="2"/>
    </font>
    <font>
      <b/>
      <sz val="11"/>
      <color theme="6" tint="-0.499984740745262"/>
      <name val="Arial Narrow"/>
      <family val="2"/>
    </font>
    <font>
      <b/>
      <sz val="12"/>
      <color rgb="FF0070C0"/>
      <name val="Arial Narrow"/>
      <family val="2"/>
    </font>
    <font>
      <b/>
      <sz val="11"/>
      <color theme="8" tint="-0.249977111117893"/>
      <name val="Arial Narrow"/>
      <family val="2"/>
    </font>
    <font>
      <b/>
      <sz val="16"/>
      <color theme="0"/>
      <name val="Arial Narrow"/>
      <family val="2"/>
    </font>
    <font>
      <b/>
      <sz val="18"/>
      <color rgb="FFFF0000"/>
      <name val="Arial Narrow"/>
      <family val="2"/>
    </font>
    <font>
      <u/>
      <sz val="11"/>
      <color theme="10"/>
      <name val="Calibri"/>
      <family val="2"/>
      <scheme val="minor"/>
    </font>
    <font>
      <u/>
      <sz val="11"/>
      <color theme="11"/>
      <name val="Calibri"/>
      <family val="2"/>
      <scheme val="minor"/>
    </font>
    <font>
      <b/>
      <sz val="28"/>
      <color rgb="FFFF0000"/>
      <name val="Arial Narrow"/>
      <family val="2"/>
    </font>
    <font>
      <b/>
      <sz val="22"/>
      <color rgb="FF0070C0"/>
      <name val="Arial Narrow"/>
      <family val="2"/>
    </font>
  </fonts>
  <fills count="30">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2F5F9"/>
        <bgColor indexed="64"/>
      </patternFill>
    </fill>
    <fill>
      <patternFill patternType="solid">
        <fgColor rgb="FFFFFFFF"/>
        <bgColor indexed="64"/>
      </patternFill>
    </fill>
    <fill>
      <patternFill patternType="solid">
        <fgColor rgb="FFDDEEFF"/>
        <bgColor indexed="64"/>
      </patternFill>
    </fill>
    <fill>
      <patternFill patternType="solid">
        <fgColor rgb="FFCFE0F1"/>
        <bgColor indexed="64"/>
      </patternFill>
    </fill>
    <fill>
      <patternFill patternType="solid">
        <fgColor rgb="FFECEFF3"/>
        <bgColor indexed="64"/>
      </patternFill>
    </fill>
    <fill>
      <patternFill patternType="solid">
        <fgColor theme="1"/>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rgb="FFCCFFCC"/>
        <bgColor indexed="64"/>
      </patternFill>
    </fill>
    <fill>
      <patternFill patternType="solid">
        <fgColor theme="8" tint="0.59999389629810485"/>
        <bgColor indexed="64"/>
      </patternFill>
    </fill>
    <fill>
      <patternFill patternType="solid">
        <fgColor theme="8"/>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92CDDC"/>
      </patternFill>
    </fill>
    <fill>
      <patternFill patternType="solid">
        <fgColor rgb="FFFFFFFF"/>
      </patternFill>
    </fill>
    <fill>
      <patternFill patternType="solid">
        <fgColor theme="0" tint="-0.34998626667073579"/>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
      <patternFill patternType="solid">
        <fgColor theme="2" tint="-0.249977111117893"/>
        <bgColor indexed="64"/>
      </patternFill>
    </fill>
  </fills>
  <borders count="80">
    <border>
      <left/>
      <right/>
      <top/>
      <bottom/>
      <diagonal/>
    </border>
    <border>
      <left style="medium">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medium">
        <color auto="1"/>
      </left>
      <right/>
      <top/>
      <bottom style="thin">
        <color auto="1"/>
      </bottom>
      <diagonal/>
    </border>
    <border>
      <left/>
      <right style="medium">
        <color auto="1"/>
      </right>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style="thin">
        <color auto="1"/>
      </left>
      <right/>
      <top/>
      <bottom/>
      <diagonal/>
    </border>
    <border>
      <left style="thin">
        <color auto="1"/>
      </left>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diagonal/>
    </border>
    <border>
      <left/>
      <right style="medium">
        <color auto="1"/>
      </right>
      <top/>
      <bottom style="thin">
        <color auto="1"/>
      </bottom>
      <diagonal/>
    </border>
    <border>
      <left style="thin">
        <color auto="1"/>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thin">
        <color indexed="8"/>
      </bottom>
      <diagonal/>
    </border>
    <border>
      <left/>
      <right/>
      <top style="medium">
        <color auto="1"/>
      </top>
      <bottom style="thin">
        <color indexed="8"/>
      </bottom>
      <diagonal/>
    </border>
    <border>
      <left/>
      <right style="medium">
        <color auto="1"/>
      </right>
      <top style="medium">
        <color auto="1"/>
      </top>
      <bottom style="thin">
        <color indexed="8"/>
      </bottom>
      <diagonal/>
    </border>
    <border>
      <left style="thin">
        <color auto="1"/>
      </left>
      <right style="medium">
        <color auto="1"/>
      </right>
      <top/>
      <bottom style="thin">
        <color auto="1"/>
      </bottom>
      <diagonal/>
    </border>
    <border>
      <left style="thin">
        <color auto="1"/>
      </left>
      <right/>
      <top style="medium">
        <color auto="1"/>
      </top>
      <bottom style="medium">
        <color auto="1"/>
      </bottom>
      <diagonal/>
    </border>
    <border>
      <left/>
      <right/>
      <top/>
      <bottom style="thin">
        <color auto="1"/>
      </bottom>
      <diagonal/>
    </border>
  </borders>
  <cellStyleXfs count="22">
    <xf numFmtId="0" fontId="0" fillId="0" borderId="0"/>
    <xf numFmtId="165" fontId="1" fillId="0" borderId="0" applyFont="0" applyFill="0" applyBorder="0" applyAlignment="0" applyProtection="0"/>
    <xf numFmtId="164" fontId="33" fillId="0" borderId="0" applyFont="0" applyFill="0" applyBorder="0" applyAlignment="0" applyProtection="0"/>
    <xf numFmtId="43" fontId="14" fillId="0" borderId="0" applyFont="0" applyFill="0" applyBorder="0" applyAlignment="0" applyProtection="0"/>
    <xf numFmtId="43" fontId="33" fillId="0" borderId="0" applyFont="0" applyFill="0" applyBorder="0" applyAlignment="0" applyProtection="0"/>
    <xf numFmtId="44" fontId="33"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33" fillId="0" borderId="0" applyFont="0" applyFill="0" applyBorder="0" applyAlignment="0" applyProtection="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33"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cellStyleXfs>
  <cellXfs count="573">
    <xf numFmtId="0" fontId="0" fillId="0" borderId="0" xfId="0"/>
    <xf numFmtId="0" fontId="8" fillId="0" borderId="0" xfId="10" applyFont="1" applyFill="1"/>
    <xf numFmtId="0" fontId="8" fillId="0" borderId="0" xfId="10" applyFont="1" applyFill="1" applyAlignment="1">
      <alignment horizontal="center"/>
    </xf>
    <xf numFmtId="0" fontId="1" fillId="0" borderId="0" xfId="10" applyFill="1" applyAlignment="1">
      <alignment horizontal="center"/>
    </xf>
    <xf numFmtId="0" fontId="1" fillId="0" borderId="0" xfId="9"/>
    <xf numFmtId="0" fontId="1" fillId="0" borderId="0" xfId="9" applyBorder="1"/>
    <xf numFmtId="0" fontId="2" fillId="0" borderId="1" xfId="9" applyFont="1" applyBorder="1" applyAlignment="1">
      <alignment horizontal="center" vertical="center"/>
    </xf>
    <xf numFmtId="0" fontId="13" fillId="0" borderId="2" xfId="9" applyFont="1" applyBorder="1" applyAlignment="1">
      <alignment horizontal="left" vertical="center"/>
    </xf>
    <xf numFmtId="0" fontId="13" fillId="0" borderId="3" xfId="9" applyFont="1" applyBorder="1" applyAlignment="1">
      <alignment horizontal="left" vertical="center"/>
    </xf>
    <xf numFmtId="0" fontId="13" fillId="0" borderId="4" xfId="9" applyFont="1" applyBorder="1" applyAlignment="1">
      <alignment horizontal="left" vertical="center"/>
    </xf>
    <xf numFmtId="0" fontId="5" fillId="0" borderId="0" xfId="9" applyFont="1" applyFill="1" applyBorder="1" applyAlignment="1">
      <alignment vertical="center" wrapText="1"/>
    </xf>
    <xf numFmtId="0" fontId="3" fillId="0" borderId="0" xfId="9" applyFont="1" applyFill="1" applyBorder="1" applyAlignment="1">
      <alignment vertical="top" wrapText="1"/>
    </xf>
    <xf numFmtId="0" fontId="1" fillId="0" borderId="0" xfId="9" applyFill="1"/>
    <xf numFmtId="0" fontId="2" fillId="0" borderId="0" xfId="9" applyFont="1" applyFill="1" applyBorder="1" applyAlignment="1">
      <alignment horizontal="center" vertical="top" wrapText="1"/>
    </xf>
    <xf numFmtId="0" fontId="6" fillId="0" borderId="0" xfId="9" applyFont="1" applyFill="1" applyBorder="1" applyAlignment="1">
      <alignment vertical="center" wrapText="1"/>
    </xf>
    <xf numFmtId="0" fontId="4" fillId="0" borderId="0" xfId="9" applyFont="1" applyFill="1" applyBorder="1" applyAlignment="1">
      <alignment vertical="center" wrapText="1"/>
    </xf>
    <xf numFmtId="0" fontId="2" fillId="0" borderId="0" xfId="9" applyFont="1" applyAlignment="1"/>
    <xf numFmtId="0" fontId="2" fillId="0" borderId="0" xfId="9" applyFont="1" applyAlignment="1">
      <alignment horizontal="center"/>
    </xf>
    <xf numFmtId="0" fontId="11" fillId="0" borderId="1" xfId="9" applyFont="1" applyFill="1" applyBorder="1" applyAlignment="1">
      <alignment horizontal="center" vertical="center"/>
    </xf>
    <xf numFmtId="0" fontId="6" fillId="0" borderId="1" xfId="9" applyFont="1" applyFill="1" applyBorder="1" applyAlignment="1">
      <alignment horizontal="center" vertical="center"/>
    </xf>
    <xf numFmtId="49" fontId="13" fillId="0" borderId="5" xfId="9" applyNumberFormat="1" applyFont="1" applyFill="1" applyBorder="1" applyAlignment="1">
      <alignment horizontal="center" vertical="center"/>
    </xf>
    <xf numFmtId="0" fontId="1" fillId="0" borderId="6" xfId="9" applyFont="1" applyFill="1" applyBorder="1" applyAlignment="1">
      <alignment horizontal="center" vertical="center"/>
    </xf>
    <xf numFmtId="0" fontId="1" fillId="0" borderId="5" xfId="9" applyFont="1" applyFill="1" applyBorder="1" applyAlignment="1">
      <alignment horizontal="center" vertical="center"/>
    </xf>
    <xf numFmtId="49" fontId="13" fillId="0" borderId="7" xfId="9" applyNumberFormat="1" applyFont="1" applyFill="1" applyBorder="1" applyAlignment="1">
      <alignment horizontal="center" vertical="center"/>
    </xf>
    <xf numFmtId="0" fontId="1" fillId="0" borderId="6" xfId="9" applyFill="1" applyBorder="1" applyAlignment="1">
      <alignment horizontal="center" vertical="center"/>
    </xf>
    <xf numFmtId="0" fontId="1" fillId="0" borderId="5" xfId="9" applyFill="1" applyBorder="1" applyAlignment="1">
      <alignment horizontal="center" vertical="center"/>
    </xf>
    <xf numFmtId="49" fontId="13" fillId="0" borderId="1" xfId="9" applyNumberFormat="1" applyFont="1" applyFill="1" applyBorder="1" applyAlignment="1">
      <alignment horizontal="center" vertical="center"/>
    </xf>
    <xf numFmtId="0" fontId="1" fillId="0" borderId="1" xfId="9" applyFont="1" applyFill="1" applyBorder="1" applyAlignment="1">
      <alignment horizontal="center" vertical="center"/>
    </xf>
    <xf numFmtId="49" fontId="13" fillId="0" borderId="6" xfId="9" applyNumberFormat="1" applyFont="1" applyFill="1" applyBorder="1" applyAlignment="1">
      <alignment horizontal="center" vertical="center"/>
    </xf>
    <xf numFmtId="49" fontId="13" fillId="0" borderId="8" xfId="9" applyNumberFormat="1" applyFont="1" applyFill="1" applyBorder="1" applyAlignment="1">
      <alignment horizontal="center" vertical="center"/>
    </xf>
    <xf numFmtId="0" fontId="1" fillId="0" borderId="8" xfId="9" applyFill="1" applyBorder="1" applyAlignment="1">
      <alignment horizontal="center" vertical="center"/>
    </xf>
    <xf numFmtId="0" fontId="2" fillId="0" borderId="0" xfId="9" applyFont="1" applyBorder="1" applyAlignment="1">
      <alignment horizontal="center" vertical="center"/>
    </xf>
    <xf numFmtId="0" fontId="19" fillId="0" borderId="0" xfId="9" applyFont="1" applyBorder="1"/>
    <xf numFmtId="0" fontId="1" fillId="0" borderId="0" xfId="9" applyFont="1" applyAlignment="1">
      <alignment vertical="center"/>
    </xf>
    <xf numFmtId="0" fontId="5" fillId="0" borderId="0" xfId="10" applyFont="1" applyFill="1" applyBorder="1"/>
    <xf numFmtId="0" fontId="13" fillId="0" borderId="0" xfId="10" applyFont="1" applyFill="1"/>
    <xf numFmtId="170" fontId="8" fillId="0" borderId="0" xfId="1" applyNumberFormat="1" applyFont="1" applyFill="1"/>
    <xf numFmtId="0" fontId="13" fillId="0" borderId="0" xfId="10" applyFont="1" applyFill="1" applyBorder="1"/>
    <xf numFmtId="0" fontId="5" fillId="0" borderId="9" xfId="10" applyFont="1" applyFill="1" applyBorder="1"/>
    <xf numFmtId="0" fontId="7" fillId="0" borderId="0" xfId="10" applyFont="1" applyFill="1" applyBorder="1" applyAlignment="1">
      <alignment horizontal="center"/>
    </xf>
    <xf numFmtId="0" fontId="16" fillId="0" borderId="0" xfId="10" applyFont="1" applyFill="1" applyAlignment="1"/>
    <xf numFmtId="0" fontId="6" fillId="2" borderId="4" xfId="9" applyFont="1" applyFill="1" applyBorder="1" applyAlignment="1">
      <alignment horizontal="center" vertical="center"/>
    </xf>
    <xf numFmtId="0" fontId="6" fillId="0" borderId="10" xfId="9" applyFont="1" applyFill="1" applyBorder="1" applyAlignment="1">
      <alignment horizontal="center" vertical="center"/>
    </xf>
    <xf numFmtId="0" fontId="1" fillId="0" borderId="7" xfId="9" applyFont="1" applyFill="1" applyBorder="1" applyAlignment="1">
      <alignment horizontal="center" vertical="center"/>
    </xf>
    <xf numFmtId="0" fontId="1" fillId="0" borderId="7" xfId="9" applyFill="1" applyBorder="1" applyAlignment="1">
      <alignment horizontal="center" vertical="center"/>
    </xf>
    <xf numFmtId="0" fontId="1" fillId="0" borderId="10" xfId="9" applyFont="1" applyFill="1" applyBorder="1" applyAlignment="1">
      <alignment horizontal="center" vertical="center"/>
    </xf>
    <xf numFmtId="0" fontId="1" fillId="0" borderId="11" xfId="9" applyFill="1" applyBorder="1" applyAlignment="1">
      <alignment horizontal="center" vertical="center"/>
    </xf>
    <xf numFmtId="0" fontId="1" fillId="0" borderId="0" xfId="0" applyFont="1"/>
    <xf numFmtId="0" fontId="1" fillId="0" borderId="0" xfId="0" applyFont="1" applyBorder="1"/>
    <xf numFmtId="0" fontId="15" fillId="0" borderId="12" xfId="0" applyFont="1" applyBorder="1" applyAlignment="1"/>
    <xf numFmtId="0" fontId="15" fillId="0" borderId="12" xfId="0" applyFont="1" applyBorder="1" applyAlignment="1">
      <alignment horizontal="center"/>
    </xf>
    <xf numFmtId="10" fontId="15" fillId="0" borderId="12" xfId="0" applyNumberFormat="1" applyFont="1" applyBorder="1" applyAlignment="1">
      <alignment horizontal="center"/>
    </xf>
    <xf numFmtId="44" fontId="15" fillId="0" borderId="12" xfId="5" applyFont="1" applyBorder="1" applyAlignment="1">
      <alignment horizontal="center"/>
    </xf>
    <xf numFmtId="0" fontId="15" fillId="0" borderId="12" xfId="0" applyFont="1" applyBorder="1" applyAlignment="1">
      <alignment horizontal="center" wrapText="1"/>
    </xf>
    <xf numFmtId="44" fontId="15" fillId="0" borderId="13" xfId="0" applyNumberFormat="1" applyFont="1" applyBorder="1" applyAlignment="1">
      <alignment horizontal="center"/>
    </xf>
    <xf numFmtId="44" fontId="1" fillId="0" borderId="14" xfId="0" applyNumberFormat="1" applyFont="1" applyBorder="1"/>
    <xf numFmtId="0" fontId="1" fillId="0" borderId="14" xfId="0" applyFont="1" applyBorder="1"/>
    <xf numFmtId="10" fontId="1" fillId="0" borderId="14" xfId="0" applyNumberFormat="1" applyFont="1" applyBorder="1"/>
    <xf numFmtId="0" fontId="6" fillId="0" borderId="0" xfId="0" applyFont="1" applyAlignment="1">
      <alignment horizontal="center" wrapText="1"/>
    </xf>
    <xf numFmtId="0" fontId="0" fillId="0" borderId="0" xfId="0" applyAlignment="1">
      <alignment wrapText="1"/>
    </xf>
    <xf numFmtId="0" fontId="34" fillId="0" borderId="0" xfId="0" applyFont="1" applyAlignment="1"/>
    <xf numFmtId="0" fontId="13" fillId="0" borderId="0" xfId="0" applyFont="1" applyAlignment="1">
      <alignment wrapText="1"/>
    </xf>
    <xf numFmtId="0" fontId="1"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44" fontId="15" fillId="0" borderId="16" xfId="5" applyFont="1" applyBorder="1" applyAlignment="1">
      <alignment horizontal="center" vertical="center"/>
    </xf>
    <xf numFmtId="44" fontId="15" fillId="0" borderId="17" xfId="5" applyFont="1" applyBorder="1" applyAlignment="1">
      <alignment horizontal="center" vertical="center"/>
    </xf>
    <xf numFmtId="0" fontId="1" fillId="0" borderId="18" xfId="0" applyFont="1" applyBorder="1" applyAlignment="1">
      <alignment horizontal="center" vertical="center"/>
    </xf>
    <xf numFmtId="0" fontId="15" fillId="0" borderId="19" xfId="0" applyFont="1" applyBorder="1" applyAlignment="1"/>
    <xf numFmtId="0" fontId="15" fillId="0" borderId="19" xfId="0" applyFont="1" applyBorder="1" applyAlignment="1">
      <alignment horizontal="center"/>
    </xf>
    <xf numFmtId="44" fontId="15" fillId="0" borderId="19" xfId="5" applyFont="1" applyBorder="1" applyAlignment="1">
      <alignment horizontal="center"/>
    </xf>
    <xf numFmtId="0" fontId="15" fillId="0" borderId="20" xfId="0" applyFont="1" applyBorder="1" applyAlignment="1">
      <alignment horizontal="center"/>
    </xf>
    <xf numFmtId="44" fontId="33" fillId="0" borderId="13" xfId="5" applyFont="1" applyBorder="1"/>
    <xf numFmtId="0" fontId="1" fillId="0" borderId="0" xfId="0" applyFont="1" applyAlignment="1">
      <alignment wrapText="1"/>
    </xf>
    <xf numFmtId="44" fontId="0" fillId="0" borderId="0" xfId="0" applyNumberFormat="1"/>
    <xf numFmtId="0" fontId="1" fillId="0" borderId="12" xfId="0" applyFont="1" applyBorder="1" applyAlignment="1">
      <alignment horizontal="center" vertical="center"/>
    </xf>
    <xf numFmtId="44" fontId="15" fillId="0" borderId="12" xfId="0" applyNumberFormat="1" applyFont="1" applyBorder="1" applyAlignment="1">
      <alignment horizontal="center"/>
    </xf>
    <xf numFmtId="10" fontId="15" fillId="0" borderId="12" xfId="0" applyNumberFormat="1" applyFont="1" applyBorder="1" applyAlignment="1">
      <alignment horizontal="center" vertical="center"/>
    </xf>
    <xf numFmtId="0" fontId="35" fillId="0" borderId="0" xfId="0" applyFont="1"/>
    <xf numFmtId="44" fontId="33" fillId="0" borderId="0" xfId="5" applyFont="1"/>
    <xf numFmtId="0" fontId="7" fillId="3" borderId="22" xfId="0" applyFont="1" applyFill="1" applyBorder="1" applyAlignment="1">
      <alignment horizontal="center" vertical="center" wrapTex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15" fillId="0" borderId="12" xfId="0" applyFont="1" applyBorder="1" applyAlignment="1">
      <alignment horizontal="justify" wrapText="1"/>
    </xf>
    <xf numFmtId="0" fontId="15" fillId="0" borderId="12" xfId="0" applyFont="1" applyBorder="1" applyAlignment="1">
      <alignment horizontal="center" vertical="center"/>
    </xf>
    <xf numFmtId="44" fontId="15" fillId="0" borderId="12" xfId="5" applyFont="1" applyBorder="1" applyAlignment="1">
      <alignment horizontal="center" vertical="center"/>
    </xf>
    <xf numFmtId="0" fontId="15" fillId="0" borderId="12" xfId="0" applyFont="1" applyBorder="1" applyAlignment="1">
      <alignment horizontal="center" vertical="center" wrapText="1"/>
    </xf>
    <xf numFmtId="10" fontId="1" fillId="0" borderId="14" xfId="0" applyNumberFormat="1" applyFont="1" applyBorder="1" applyAlignment="1">
      <alignment horizontal="center" vertical="center"/>
    </xf>
    <xf numFmtId="0" fontId="7" fillId="3" borderId="25" xfId="0" applyFont="1" applyFill="1" applyBorder="1" applyAlignment="1">
      <alignment horizontal="center"/>
    </xf>
    <xf numFmtId="0" fontId="7" fillId="3" borderId="25" xfId="0" applyFont="1" applyFill="1" applyBorder="1" applyAlignment="1">
      <alignment horizontal="center" wrapText="1"/>
    </xf>
    <xf numFmtId="0" fontId="8" fillId="3" borderId="26" xfId="0" applyFont="1" applyFill="1" applyBorder="1" applyAlignment="1">
      <alignment horizontal="center"/>
    </xf>
    <xf numFmtId="0" fontId="8" fillId="3" borderId="27" xfId="0" applyFont="1" applyFill="1" applyBorder="1" applyAlignment="1">
      <alignment horizontal="center"/>
    </xf>
    <xf numFmtId="0" fontId="8" fillId="3" borderId="12" xfId="0" applyFont="1" applyFill="1" applyBorder="1" applyAlignment="1">
      <alignment horizontal="center" vertical="center"/>
    </xf>
    <xf numFmtId="0" fontId="8" fillId="3" borderId="12" xfId="0" applyFont="1" applyFill="1" applyBorder="1" applyAlignment="1">
      <alignment horizontal="center"/>
    </xf>
    <xf numFmtId="0" fontId="8" fillId="0" borderId="0" xfId="9" applyFont="1" applyAlignment="1">
      <alignment horizontal="center" vertical="center"/>
    </xf>
    <xf numFmtId="0" fontId="8" fillId="0" borderId="0" xfId="9" applyFont="1" applyAlignment="1">
      <alignment vertical="center"/>
    </xf>
    <xf numFmtId="3" fontId="8" fillId="0" borderId="0" xfId="10" applyNumberFormat="1" applyFont="1" applyFill="1"/>
    <xf numFmtId="0" fontId="24" fillId="0" borderId="0" xfId="10" applyFont="1" applyFill="1" applyBorder="1" applyAlignment="1">
      <alignment vertical="center" wrapText="1"/>
    </xf>
    <xf numFmtId="0" fontId="8" fillId="0" borderId="0" xfId="10" applyFont="1"/>
    <xf numFmtId="0" fontId="8" fillId="0" borderId="0" xfId="9" applyFont="1"/>
    <xf numFmtId="0" fontId="8" fillId="0" borderId="0" xfId="9" applyFont="1" applyAlignment="1">
      <alignment vertical="center" wrapText="1"/>
    </xf>
    <xf numFmtId="0" fontId="7" fillId="0" borderId="0" xfId="10" applyFont="1" applyFill="1" applyBorder="1" applyAlignment="1">
      <alignment vertical="center"/>
    </xf>
    <xf numFmtId="0" fontId="8" fillId="0" borderId="0" xfId="10" applyFont="1" applyFill="1" applyBorder="1" applyAlignment="1">
      <alignment vertical="center"/>
    </xf>
    <xf numFmtId="0" fontId="8" fillId="0" borderId="0" xfId="10" applyFont="1" applyFill="1" applyBorder="1"/>
    <xf numFmtId="0" fontId="8" fillId="0" borderId="0" xfId="10" applyFont="1" applyFill="1" applyBorder="1" applyAlignment="1">
      <alignment horizontal="center"/>
    </xf>
    <xf numFmtId="0" fontId="36" fillId="0" borderId="0" xfId="0" applyFont="1"/>
    <xf numFmtId="0" fontId="21" fillId="0" borderId="0" xfId="0" applyFont="1"/>
    <xf numFmtId="0" fontId="37" fillId="0" borderId="0" xfId="9" applyFont="1" applyFill="1" applyBorder="1" applyAlignment="1">
      <alignment vertical="center" wrapText="1"/>
    </xf>
    <xf numFmtId="0" fontId="38" fillId="0" borderId="0" xfId="9" applyFont="1" applyFill="1" applyBorder="1" applyAlignment="1">
      <alignment vertical="center" wrapText="1"/>
    </xf>
    <xf numFmtId="0" fontId="39" fillId="0" borderId="0" xfId="9" applyFont="1" applyFill="1" applyBorder="1" applyAlignment="1">
      <alignment horizontal="left" vertical="center" wrapText="1"/>
    </xf>
    <xf numFmtId="0" fontId="39" fillId="0" borderId="0" xfId="9" applyFont="1" applyFill="1" applyBorder="1" applyAlignment="1">
      <alignment horizontal="center" vertical="center" wrapText="1"/>
    </xf>
    <xf numFmtId="0" fontId="39" fillId="4" borderId="0" xfId="9" applyFont="1" applyFill="1" applyBorder="1" applyAlignment="1">
      <alignment horizontal="center" vertical="center" wrapText="1"/>
    </xf>
    <xf numFmtId="0" fontId="40" fillId="0" borderId="0" xfId="9" applyFont="1" applyAlignment="1">
      <alignment vertical="center" wrapText="1"/>
    </xf>
    <xf numFmtId="0" fontId="27" fillId="4" borderId="0" xfId="0" applyFont="1" applyFill="1"/>
    <xf numFmtId="0" fontId="12" fillId="0" borderId="0" xfId="10" applyFont="1" applyFill="1" applyBorder="1" applyAlignment="1">
      <alignment vertical="center" wrapText="1"/>
    </xf>
    <xf numFmtId="0" fontId="9" fillId="0" borderId="28" xfId="10" applyFont="1" applyFill="1" applyBorder="1" applyAlignment="1">
      <alignment horizontal="center"/>
    </xf>
    <xf numFmtId="0" fontId="9" fillId="0" borderId="0" xfId="10" applyFont="1" applyFill="1" applyBorder="1" applyAlignment="1">
      <alignment horizontal="center"/>
    </xf>
    <xf numFmtId="0" fontId="8" fillId="0" borderId="0" xfId="10" applyFont="1" applyAlignment="1">
      <alignment vertical="center"/>
    </xf>
    <xf numFmtId="0" fontId="10" fillId="0" borderId="0" xfId="9" applyFont="1" applyFill="1" applyBorder="1" applyAlignment="1">
      <alignment horizontal="center" vertical="center" wrapText="1"/>
    </xf>
    <xf numFmtId="0" fontId="10" fillId="0" borderId="0" xfId="9" applyFont="1" applyFill="1" applyBorder="1" applyAlignment="1">
      <alignment horizontal="left" vertical="center" wrapText="1"/>
    </xf>
    <xf numFmtId="0" fontId="10" fillId="0" borderId="0" xfId="9" applyFont="1" applyFill="1" applyBorder="1" applyAlignment="1">
      <alignment vertical="center" wrapText="1"/>
    </xf>
    <xf numFmtId="0" fontId="28" fillId="0" borderId="0" xfId="9" applyFont="1" applyFill="1" applyBorder="1" applyAlignment="1">
      <alignment horizontal="center" vertical="center" wrapText="1"/>
    </xf>
    <xf numFmtId="0" fontId="10" fillId="4" borderId="0" xfId="9" applyFont="1" applyFill="1" applyBorder="1" applyAlignment="1">
      <alignment horizontal="left" vertical="center" wrapText="1"/>
    </xf>
    <xf numFmtId="0" fontId="10" fillId="4" borderId="0" xfId="9" applyFont="1" applyFill="1" applyBorder="1" applyAlignment="1">
      <alignment horizontal="center" vertical="center" wrapText="1"/>
    </xf>
    <xf numFmtId="0" fontId="10" fillId="0" borderId="29" xfId="10" applyFont="1" applyBorder="1" applyAlignment="1">
      <alignment horizontal="center" vertical="center"/>
    </xf>
    <xf numFmtId="0" fontId="8" fillId="0" borderId="0" xfId="9" applyFont="1" applyFill="1" applyBorder="1" applyAlignment="1">
      <alignment vertical="center"/>
    </xf>
    <xf numFmtId="0" fontId="8" fillId="0" borderId="0" xfId="9" applyFont="1" applyFill="1" applyAlignment="1">
      <alignment horizontal="center" vertical="center"/>
    </xf>
    <xf numFmtId="0" fontId="36" fillId="4" borderId="0" xfId="0" applyFont="1" applyFill="1"/>
    <xf numFmtId="0" fontId="7" fillId="4" borderId="12" xfId="10" applyFont="1" applyFill="1" applyBorder="1" applyAlignment="1">
      <alignment horizontal="center" vertical="center" wrapText="1"/>
    </xf>
    <xf numFmtId="172" fontId="22" fillId="0" borderId="0" xfId="9" applyNumberFormat="1" applyFont="1" applyFill="1" applyBorder="1" applyAlignment="1" applyProtection="1">
      <alignment horizontal="center" vertical="center"/>
      <protection locked="0"/>
    </xf>
    <xf numFmtId="172" fontId="7" fillId="0" borderId="0" xfId="9" applyNumberFormat="1" applyFont="1" applyFill="1" applyBorder="1" applyAlignment="1" applyProtection="1">
      <alignment horizontal="center" vertical="justify" wrapText="1"/>
      <protection locked="0"/>
    </xf>
    <xf numFmtId="0" fontId="7" fillId="0" borderId="0" xfId="9" applyFont="1" applyBorder="1" applyAlignment="1" applyProtection="1">
      <alignment horizontal="left" vertical="center"/>
      <protection locked="0"/>
    </xf>
    <xf numFmtId="0" fontId="8" fillId="0" borderId="0" xfId="9" applyFont="1" applyBorder="1" applyAlignment="1" applyProtection="1">
      <alignment vertical="center"/>
      <protection locked="0"/>
    </xf>
    <xf numFmtId="172" fontId="8" fillId="0" borderId="0" xfId="9" applyNumberFormat="1" applyFont="1" applyBorder="1" applyAlignment="1" applyProtection="1">
      <alignment horizontal="center" vertical="center"/>
      <protection locked="0"/>
    </xf>
    <xf numFmtId="0" fontId="23" fillId="0" borderId="0" xfId="9" applyFont="1" applyFill="1" applyBorder="1" applyAlignment="1">
      <alignment vertical="center"/>
    </xf>
    <xf numFmtId="0" fontId="8" fillId="0" borderId="4" xfId="9" applyFont="1" applyBorder="1" applyAlignment="1">
      <alignment vertical="center"/>
    </xf>
    <xf numFmtId="0" fontId="7" fillId="0" borderId="30" xfId="9" applyFont="1" applyBorder="1" applyAlignment="1">
      <alignment vertical="center"/>
    </xf>
    <xf numFmtId="0" fontId="7" fillId="0" borderId="31" xfId="9" applyFont="1" applyBorder="1" applyAlignment="1">
      <alignment vertical="center"/>
    </xf>
    <xf numFmtId="0" fontId="8" fillId="0" borderId="32" xfId="9" applyFont="1" applyBorder="1" applyAlignment="1">
      <alignment vertical="center"/>
    </xf>
    <xf numFmtId="0" fontId="7" fillId="0" borderId="33" xfId="9" applyFont="1" applyBorder="1" applyAlignment="1">
      <alignment vertical="center"/>
    </xf>
    <xf numFmtId="0" fontId="7" fillId="0" borderId="34" xfId="9" applyFont="1" applyBorder="1" applyAlignment="1">
      <alignment vertical="center"/>
    </xf>
    <xf numFmtId="0" fontId="7" fillId="5" borderId="35" xfId="9" applyFont="1" applyFill="1" applyBorder="1" applyAlignment="1">
      <alignment horizontal="center" vertical="center"/>
    </xf>
    <xf numFmtId="0" fontId="7" fillId="5" borderId="36" xfId="9" applyFont="1" applyFill="1" applyBorder="1" applyAlignment="1">
      <alignment horizontal="center" vertical="center"/>
    </xf>
    <xf numFmtId="0" fontId="10" fillId="0" borderId="0" xfId="10" applyFont="1" applyFill="1" applyAlignment="1">
      <alignment vertical="center"/>
    </xf>
    <xf numFmtId="0" fontId="10" fillId="0" borderId="0" xfId="9" applyFont="1" applyAlignment="1">
      <alignment vertical="center"/>
    </xf>
    <xf numFmtId="166" fontId="26" fillId="0" borderId="12" xfId="9" applyNumberFormat="1" applyFont="1" applyBorder="1" applyAlignment="1">
      <alignment horizontal="center" vertical="center" wrapText="1"/>
    </xf>
    <xf numFmtId="44" fontId="9" fillId="8" borderId="12" xfId="5" applyNumberFormat="1" applyFont="1" applyFill="1" applyBorder="1" applyAlignment="1">
      <alignment vertical="center" wrapText="1"/>
    </xf>
    <xf numFmtId="10" fontId="7" fillId="8" borderId="12" xfId="17" applyNumberFormat="1" applyFont="1" applyFill="1" applyBorder="1" applyAlignment="1">
      <alignment vertical="center" wrapText="1"/>
    </xf>
    <xf numFmtId="0" fontId="10" fillId="4" borderId="0" xfId="10" applyFont="1" applyFill="1" applyBorder="1" applyAlignment="1">
      <alignment vertical="center"/>
    </xf>
    <xf numFmtId="0" fontId="8" fillId="4" borderId="0" xfId="9" applyFont="1" applyFill="1" applyAlignment="1">
      <alignment vertical="center"/>
    </xf>
    <xf numFmtId="1" fontId="36" fillId="0" borderId="0" xfId="0" applyNumberFormat="1" applyFont="1"/>
    <xf numFmtId="1" fontId="42" fillId="0" borderId="2" xfId="0" applyNumberFormat="1" applyFont="1" applyFill="1" applyBorder="1" applyAlignment="1">
      <alignment vertical="center" wrapText="1"/>
    </xf>
    <xf numFmtId="166" fontId="26" fillId="0" borderId="40" xfId="9" applyNumberFormat="1" applyFont="1" applyBorder="1" applyAlignment="1">
      <alignment horizontal="center" vertical="center" wrapText="1"/>
    </xf>
    <xf numFmtId="0" fontId="43" fillId="4" borderId="12" xfId="9" applyFont="1" applyFill="1" applyBorder="1" applyAlignment="1">
      <alignment horizontal="center" vertical="center" wrapText="1"/>
    </xf>
    <xf numFmtId="4" fontId="43" fillId="4" borderId="25" xfId="9" applyNumberFormat="1" applyFont="1" applyFill="1" applyBorder="1" applyAlignment="1">
      <alignment horizontal="center" vertical="center" wrapText="1"/>
    </xf>
    <xf numFmtId="9" fontId="43" fillId="4" borderId="12" xfId="17" applyFont="1" applyFill="1" applyBorder="1" applyAlignment="1">
      <alignment horizontal="center" vertical="center" wrapText="1"/>
    </xf>
    <xf numFmtId="176" fontId="43" fillId="4" borderId="12" xfId="5" applyNumberFormat="1" applyFont="1" applyFill="1" applyBorder="1" applyAlignment="1">
      <alignment horizontal="center" vertical="center" wrapText="1"/>
    </xf>
    <xf numFmtId="0" fontId="43" fillId="4" borderId="41" xfId="9" applyFont="1" applyFill="1" applyBorder="1" applyAlignment="1">
      <alignment horizontal="center" vertical="center" wrapText="1"/>
    </xf>
    <xf numFmtId="0" fontId="25" fillId="0" borderId="0" xfId="9" applyFont="1" applyFill="1" applyBorder="1" applyAlignment="1">
      <alignment vertical="center" wrapText="1"/>
    </xf>
    <xf numFmtId="1" fontId="42" fillId="4" borderId="6" xfId="0" applyNumberFormat="1" applyFont="1" applyFill="1" applyBorder="1" applyAlignment="1">
      <alignment horizontal="center" vertical="center" wrapText="1"/>
    </xf>
    <xf numFmtId="1" fontId="42" fillId="0" borderId="44" xfId="0" applyNumberFormat="1" applyFont="1" applyFill="1" applyBorder="1" applyAlignment="1">
      <alignment horizontal="center" vertical="center" wrapText="1"/>
    </xf>
    <xf numFmtId="1" fontId="42" fillId="0" borderId="2" xfId="0" applyNumberFormat="1" applyFont="1" applyFill="1" applyBorder="1" applyAlignment="1">
      <alignment horizontal="center" vertical="center" wrapText="1"/>
    </xf>
    <xf numFmtId="14" fontId="44" fillId="0" borderId="45" xfId="10" applyNumberFormat="1" applyFont="1" applyFill="1" applyBorder="1" applyAlignment="1">
      <alignment horizontal="center"/>
    </xf>
    <xf numFmtId="0" fontId="45" fillId="0" borderId="0" xfId="10" applyFont="1" applyFill="1"/>
    <xf numFmtId="9" fontId="43" fillId="4" borderId="40" xfId="17" applyFont="1" applyFill="1" applyBorder="1" applyAlignment="1">
      <alignment horizontal="center" vertical="center" wrapText="1"/>
    </xf>
    <xf numFmtId="176" fontId="43" fillId="4" borderId="40" xfId="5" applyNumberFormat="1" applyFont="1" applyFill="1" applyBorder="1" applyAlignment="1">
      <alignment horizontal="center" vertical="center" wrapText="1"/>
    </xf>
    <xf numFmtId="0" fontId="43" fillId="4" borderId="46" xfId="9" applyFont="1" applyFill="1" applyBorder="1" applyAlignment="1">
      <alignment horizontal="center" vertical="center" wrapText="1"/>
    </xf>
    <xf numFmtId="0" fontId="27" fillId="0" borderId="0" xfId="9" applyFont="1" applyFill="1" applyBorder="1" applyAlignment="1">
      <alignment vertical="center"/>
    </xf>
    <xf numFmtId="0" fontId="27" fillId="4" borderId="0" xfId="9" applyFont="1" applyFill="1" applyBorder="1" applyAlignment="1">
      <alignment vertical="center"/>
    </xf>
    <xf numFmtId="0" fontId="46" fillId="9" borderId="47" xfId="0" applyFont="1" applyFill="1" applyBorder="1" applyAlignment="1">
      <alignment horizontal="center" vertical="center" wrapText="1"/>
    </xf>
    <xf numFmtId="1" fontId="42" fillId="0" borderId="4" xfId="0" applyNumberFormat="1" applyFont="1" applyFill="1" applyBorder="1" applyAlignment="1">
      <alignment vertical="center" wrapText="1"/>
    </xf>
    <xf numFmtId="1" fontId="42" fillId="0" borderId="4" xfId="0" applyNumberFormat="1" applyFont="1" applyFill="1" applyBorder="1" applyAlignment="1">
      <alignment horizontal="center" vertical="center" wrapText="1"/>
    </xf>
    <xf numFmtId="1" fontId="42" fillId="4" borderId="8" xfId="0" applyNumberFormat="1" applyFont="1" applyFill="1" applyBorder="1" applyAlignment="1">
      <alignment horizontal="center" vertical="center" wrapText="1"/>
    </xf>
    <xf numFmtId="0" fontId="7" fillId="5" borderId="48" xfId="9" applyFont="1" applyFill="1" applyBorder="1" applyAlignment="1">
      <alignment horizontal="center" vertical="center"/>
    </xf>
    <xf numFmtId="0" fontId="47" fillId="10" borderId="12" xfId="0" applyFont="1" applyFill="1" applyBorder="1" applyAlignment="1">
      <alignment horizontal="right" vertical="center" wrapText="1"/>
    </xf>
    <xf numFmtId="0" fontId="47" fillId="11" borderId="12" xfId="0" applyFont="1" applyFill="1" applyBorder="1" applyAlignment="1">
      <alignment horizontal="right" vertical="center" wrapText="1"/>
    </xf>
    <xf numFmtId="4" fontId="47" fillId="11" borderId="12" xfId="0" applyNumberFormat="1" applyFont="1" applyFill="1" applyBorder="1" applyAlignment="1">
      <alignment horizontal="right" vertical="center" wrapText="1"/>
    </xf>
    <xf numFmtId="4" fontId="47" fillId="10" borderId="12" xfId="0" applyNumberFormat="1" applyFont="1" applyFill="1" applyBorder="1" applyAlignment="1">
      <alignment horizontal="right" vertical="center" wrapText="1"/>
    </xf>
    <xf numFmtId="0" fontId="48" fillId="12" borderId="24" xfId="0" applyFont="1" applyFill="1" applyBorder="1" applyAlignment="1">
      <alignment horizontal="center" vertical="center" wrapText="1"/>
    </xf>
    <xf numFmtId="0" fontId="48" fillId="13" borderId="37" xfId="0" applyFont="1" applyFill="1" applyBorder="1" applyAlignment="1">
      <alignment horizontal="center" vertical="center" wrapText="1"/>
    </xf>
    <xf numFmtId="0" fontId="48" fillId="13" borderId="39" xfId="0" applyFont="1" applyFill="1" applyBorder="1" applyAlignment="1">
      <alignment horizontal="center" vertical="center" wrapText="1"/>
    </xf>
    <xf numFmtId="0" fontId="49" fillId="14" borderId="29" xfId="0" applyFont="1" applyFill="1" applyBorder="1" applyAlignment="1">
      <alignment horizontal="center" vertical="center" wrapText="1"/>
    </xf>
    <xf numFmtId="4" fontId="47" fillId="10" borderId="41" xfId="0" applyNumberFormat="1" applyFont="1" applyFill="1" applyBorder="1" applyAlignment="1">
      <alignment horizontal="right" wrapText="1"/>
    </xf>
    <xf numFmtId="0" fontId="49" fillId="11" borderId="29" xfId="0" applyFont="1" applyFill="1" applyBorder="1" applyAlignment="1">
      <alignment horizontal="center" vertical="center" wrapText="1"/>
    </xf>
    <xf numFmtId="4" fontId="47" fillId="11" borderId="41" xfId="0" applyNumberFormat="1" applyFont="1" applyFill="1" applyBorder="1" applyAlignment="1">
      <alignment horizontal="right" wrapText="1"/>
    </xf>
    <xf numFmtId="0" fontId="49" fillId="11" borderId="49" xfId="0" applyFont="1" applyFill="1" applyBorder="1" applyAlignment="1">
      <alignment horizontal="center" vertical="center" wrapText="1"/>
    </xf>
    <xf numFmtId="4" fontId="47" fillId="11" borderId="14" xfId="0" applyNumberFormat="1" applyFont="1" applyFill="1" applyBorder="1" applyAlignment="1">
      <alignment horizontal="right" vertical="center" wrapText="1"/>
    </xf>
    <xf numFmtId="4" fontId="47" fillId="11" borderId="13" xfId="0" applyNumberFormat="1" applyFont="1" applyFill="1" applyBorder="1" applyAlignment="1">
      <alignment horizontal="right" wrapText="1"/>
    </xf>
    <xf numFmtId="174" fontId="43" fillId="4" borderId="12" xfId="9" applyNumberFormat="1" applyFont="1" applyFill="1" applyBorder="1" applyAlignment="1">
      <alignment horizontal="center" vertical="center" wrapText="1"/>
    </xf>
    <xf numFmtId="1" fontId="50" fillId="15" borderId="50" xfId="0" applyNumberFormat="1" applyFont="1" applyFill="1" applyBorder="1" applyAlignment="1">
      <alignment vertical="center" wrapText="1"/>
    </xf>
    <xf numFmtId="3" fontId="51" fillId="0" borderId="0" xfId="0" applyNumberFormat="1" applyFont="1"/>
    <xf numFmtId="171" fontId="33" fillId="0" borderId="0" xfId="5" applyNumberFormat="1" applyFont="1"/>
    <xf numFmtId="0" fontId="10" fillId="0" borderId="24" xfId="10" applyFont="1" applyBorder="1" applyAlignment="1">
      <alignment horizontal="center" vertical="center"/>
    </xf>
    <xf numFmtId="0" fontId="7" fillId="4" borderId="37" xfId="10" applyFont="1" applyFill="1" applyBorder="1" applyAlignment="1">
      <alignment horizontal="center" vertical="center" wrapText="1"/>
    </xf>
    <xf numFmtId="0" fontId="52" fillId="0" borderId="0" xfId="10" applyFont="1" applyFill="1" applyBorder="1" applyAlignment="1">
      <alignment vertical="top" wrapText="1"/>
    </xf>
    <xf numFmtId="0" fontId="53" fillId="0" borderId="0" xfId="10" applyFont="1" applyFill="1" applyBorder="1" applyAlignment="1">
      <alignment vertical="center" wrapText="1"/>
    </xf>
    <xf numFmtId="0" fontId="54" fillId="0" borderId="0" xfId="10" applyFont="1" applyFill="1"/>
    <xf numFmtId="0" fontId="23" fillId="0" borderId="0" xfId="10" applyFont="1" applyFill="1" applyAlignment="1">
      <alignment horizontal="center" vertical="center"/>
    </xf>
    <xf numFmtId="0" fontId="8" fillId="0" borderId="12" xfId="10" applyFont="1" applyBorder="1"/>
    <xf numFmtId="0" fontId="54" fillId="0" borderId="51" xfId="10" applyFont="1" applyBorder="1"/>
    <xf numFmtId="0" fontId="54" fillId="0" borderId="51" xfId="10" applyFont="1" applyFill="1" applyBorder="1"/>
    <xf numFmtId="4" fontId="55" fillId="4" borderId="39" xfId="10" applyNumberFormat="1" applyFont="1" applyFill="1" applyBorder="1" applyAlignment="1">
      <alignment horizontal="center" vertical="center" wrapText="1"/>
    </xf>
    <xf numFmtId="4" fontId="45" fillId="0" borderId="0" xfId="10" applyNumberFormat="1" applyFont="1" applyFill="1"/>
    <xf numFmtId="0" fontId="56" fillId="16" borderId="12" xfId="9" applyFont="1" applyFill="1" applyBorder="1" applyAlignment="1">
      <alignment horizontal="center" vertical="center" wrapText="1"/>
    </xf>
    <xf numFmtId="0" fontId="57" fillId="17" borderId="47" xfId="9" applyFont="1" applyFill="1" applyBorder="1" applyAlignment="1">
      <alignment horizontal="center" vertical="center" wrapText="1"/>
    </xf>
    <xf numFmtId="0" fontId="57" fillId="17" borderId="52" xfId="9" applyFont="1" applyFill="1" applyBorder="1" applyAlignment="1">
      <alignment vertical="center" wrapText="1"/>
    </xf>
    <xf numFmtId="0" fontId="57" fillId="17" borderId="50" xfId="9" applyFont="1" applyFill="1" applyBorder="1" applyAlignment="1">
      <alignment horizontal="center" vertical="center" wrapText="1"/>
    </xf>
    <xf numFmtId="0" fontId="58" fillId="18" borderId="37" xfId="0" applyFont="1" applyFill="1" applyBorder="1" applyAlignment="1">
      <alignment horizontal="center" vertical="center" wrapText="1"/>
    </xf>
    <xf numFmtId="0" fontId="36" fillId="4" borderId="37" xfId="0" applyFont="1" applyFill="1" applyBorder="1" applyAlignment="1">
      <alignment horizontal="justify" vertical="center" wrapText="1"/>
    </xf>
    <xf numFmtId="0" fontId="36" fillId="4" borderId="12" xfId="0" applyFont="1" applyFill="1" applyBorder="1" applyAlignment="1">
      <alignment horizontal="justify" vertical="center" wrapText="1"/>
    </xf>
    <xf numFmtId="0" fontId="32" fillId="4" borderId="0" xfId="0" applyFont="1" applyFill="1" applyBorder="1" applyAlignment="1">
      <alignment horizontal="center" vertical="center" wrapText="1"/>
    </xf>
    <xf numFmtId="2" fontId="32" fillId="4" borderId="0" xfId="0" applyNumberFormat="1" applyFont="1" applyFill="1" applyBorder="1" applyAlignment="1">
      <alignment horizontal="center" vertical="center" wrapText="1"/>
    </xf>
    <xf numFmtId="175" fontId="32" fillId="4" borderId="0" xfId="5" applyNumberFormat="1" applyFont="1" applyFill="1" applyBorder="1" applyAlignment="1">
      <alignment horizontal="center" vertical="center" wrapText="1"/>
    </xf>
    <xf numFmtId="0" fontId="27" fillId="4" borderId="0" xfId="9" applyFont="1" applyFill="1" applyAlignment="1">
      <alignment horizontal="center" vertical="center"/>
    </xf>
    <xf numFmtId="0" fontId="7" fillId="18" borderId="40" xfId="10" applyFont="1" applyFill="1" applyBorder="1" applyAlignment="1">
      <alignment horizontal="center" vertical="center" wrapText="1"/>
    </xf>
    <xf numFmtId="0" fontId="46" fillId="16" borderId="12" xfId="9" applyFont="1" applyFill="1" applyBorder="1" applyAlignment="1">
      <alignment horizontal="center" vertical="center" wrapText="1"/>
    </xf>
    <xf numFmtId="0" fontId="43" fillId="16" borderId="12" xfId="9" applyFont="1" applyFill="1" applyBorder="1" applyAlignment="1">
      <alignment horizontal="center" vertical="center" wrapText="1"/>
    </xf>
    <xf numFmtId="0" fontId="10" fillId="4" borderId="0" xfId="10" applyFont="1" applyFill="1" applyBorder="1" applyAlignment="1" applyProtection="1">
      <alignment horizontal="left" vertical="center" wrapText="1"/>
      <protection locked="0"/>
    </xf>
    <xf numFmtId="0" fontId="23" fillId="0" borderId="0" xfId="9" applyFont="1" applyFill="1" applyBorder="1" applyAlignment="1">
      <alignment horizontal="center" vertical="center" wrapText="1"/>
    </xf>
    <xf numFmtId="0" fontId="3" fillId="0" borderId="0" xfId="9" applyFont="1" applyFill="1" applyBorder="1" applyAlignment="1">
      <alignment horizontal="center" vertical="top" wrapText="1"/>
    </xf>
    <xf numFmtId="0" fontId="1" fillId="0" borderId="0" xfId="9" applyAlignment="1">
      <alignment vertical="center" wrapText="1"/>
    </xf>
    <xf numFmtId="0" fontId="1" fillId="0" borderId="0" xfId="9" applyAlignment="1">
      <alignment wrapText="1"/>
    </xf>
    <xf numFmtId="44" fontId="1" fillId="0" borderId="14" xfId="0" applyNumberFormat="1" applyFont="1" applyBorder="1" applyAlignment="1">
      <alignment horizontal="center" vertical="center"/>
    </xf>
    <xf numFmtId="0" fontId="7" fillId="3" borderId="2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6" fillId="0" borderId="0" xfId="9" applyFont="1" applyFill="1" applyBorder="1" applyAlignment="1">
      <alignment horizontal="center" vertical="center" wrapText="1"/>
    </xf>
    <xf numFmtId="0" fontId="25" fillId="0" borderId="0" xfId="9" applyFont="1" applyFill="1" applyBorder="1" applyAlignment="1">
      <alignment horizontal="center" vertical="center" wrapText="1"/>
    </xf>
    <xf numFmtId="0" fontId="7" fillId="18" borderId="37" xfId="10" applyFont="1" applyFill="1" applyBorder="1" applyAlignment="1">
      <alignment horizontal="center" vertical="center" wrapText="1"/>
    </xf>
    <xf numFmtId="0" fontId="7" fillId="18" borderId="40" xfId="10" applyFont="1" applyFill="1" applyBorder="1" applyAlignment="1">
      <alignment horizontal="center" vertical="center" wrapText="1"/>
    </xf>
    <xf numFmtId="0" fontId="10" fillId="4" borderId="0" xfId="10" applyFont="1" applyFill="1" applyBorder="1" applyAlignment="1" applyProtection="1">
      <alignment horizontal="left" vertical="center" wrapText="1"/>
      <protection locked="0"/>
    </xf>
    <xf numFmtId="0" fontId="46" fillId="16" borderId="12" xfId="9" applyFont="1" applyFill="1" applyBorder="1" applyAlignment="1">
      <alignment horizontal="center" vertical="center" wrapText="1"/>
    </xf>
    <xf numFmtId="0" fontId="43" fillId="16" borderId="12" xfId="9" applyFont="1" applyFill="1" applyBorder="1" applyAlignment="1">
      <alignment horizontal="center" vertical="center" wrapText="1"/>
    </xf>
    <xf numFmtId="4" fontId="43" fillId="4" borderId="40" xfId="9" applyNumberFormat="1" applyFont="1" applyFill="1" applyBorder="1" applyAlignment="1">
      <alignment horizontal="center" vertical="center" wrapText="1"/>
    </xf>
    <xf numFmtId="0" fontId="43" fillId="4" borderId="40" xfId="9" applyFont="1" applyFill="1" applyBorder="1" applyAlignment="1">
      <alignment horizontal="center" vertical="center" wrapText="1"/>
    </xf>
    <xf numFmtId="0" fontId="43" fillId="4" borderId="25" xfId="9" applyFont="1" applyFill="1" applyBorder="1" applyAlignment="1">
      <alignment horizontal="center" vertical="center" wrapText="1"/>
    </xf>
    <xf numFmtId="0" fontId="43" fillId="4" borderId="12" xfId="9" applyFont="1" applyFill="1" applyBorder="1" applyAlignment="1">
      <alignment horizontal="center" vertical="center"/>
    </xf>
    <xf numFmtId="0" fontId="10" fillId="4" borderId="0" xfId="10" applyFont="1" applyFill="1" applyBorder="1" applyAlignment="1" applyProtection="1">
      <alignment horizontal="left" vertical="center" wrapText="1"/>
      <protection locked="0"/>
    </xf>
    <xf numFmtId="0" fontId="43" fillId="4" borderId="12" xfId="9" applyFont="1" applyFill="1" applyBorder="1" applyAlignment="1">
      <alignment vertical="center"/>
    </xf>
    <xf numFmtId="0" fontId="12" fillId="0" borderId="53" xfId="9" applyFont="1" applyBorder="1" applyAlignment="1">
      <alignment horizontal="center" vertical="center"/>
    </xf>
    <xf numFmtId="165" fontId="9" fillId="0" borderId="53" xfId="1" applyFont="1" applyBorder="1" applyAlignment="1">
      <alignment vertical="center" wrapText="1"/>
    </xf>
    <xf numFmtId="167" fontId="8" fillId="0" borderId="53" xfId="9" applyNumberFormat="1" applyFont="1" applyBorder="1" applyAlignment="1">
      <alignment vertical="center" wrapText="1"/>
    </xf>
    <xf numFmtId="167" fontId="8" fillId="0" borderId="53" xfId="9" applyNumberFormat="1" applyFont="1" applyBorder="1" applyAlignment="1">
      <alignment horizontal="center" vertical="center" wrapText="1"/>
    </xf>
    <xf numFmtId="167" fontId="8" fillId="0" borderId="53" xfId="6" applyNumberFormat="1" applyFont="1" applyBorder="1" applyAlignment="1">
      <alignment horizontal="right" vertical="center" wrapText="1"/>
    </xf>
    <xf numFmtId="167" fontId="8" fillId="0" borderId="51" xfId="6" applyNumberFormat="1" applyFont="1" applyBorder="1" applyAlignment="1">
      <alignment horizontal="right" vertical="center" wrapText="1"/>
    </xf>
    <xf numFmtId="0" fontId="63" fillId="22" borderId="12" xfId="0" applyFont="1" applyFill="1" applyBorder="1" applyAlignment="1">
      <alignment horizontal="center" vertical="center"/>
    </xf>
    <xf numFmtId="0" fontId="63" fillId="22" borderId="12" xfId="0" applyFont="1" applyFill="1" applyBorder="1" applyAlignment="1">
      <alignment horizontal="justify" vertical="center"/>
    </xf>
    <xf numFmtId="177" fontId="63" fillId="23" borderId="12" xfId="0" applyNumberFormat="1" applyFont="1" applyFill="1" applyBorder="1" applyAlignment="1">
      <alignment horizontal="center" vertical="center" wrapText="1"/>
    </xf>
    <xf numFmtId="0" fontId="64" fillId="23" borderId="12" xfId="0" applyFont="1" applyFill="1" applyBorder="1" applyAlignment="1">
      <alignment horizontal="justify" vertical="center" wrapText="1"/>
    </xf>
    <xf numFmtId="0" fontId="64" fillId="23" borderId="12" xfId="0" applyFont="1" applyFill="1" applyBorder="1" applyAlignment="1">
      <alignment horizontal="center" vertical="center" wrapText="1"/>
    </xf>
    <xf numFmtId="0" fontId="64" fillId="23" borderId="12" xfId="0" applyFont="1" applyFill="1" applyBorder="1" applyAlignment="1">
      <alignment vertical="center" wrapText="1"/>
    </xf>
    <xf numFmtId="178" fontId="63" fillId="8" borderId="12" xfId="0" applyNumberFormat="1" applyFont="1" applyFill="1" applyBorder="1" applyAlignment="1">
      <alignment horizontal="center" vertical="center" wrapText="1"/>
    </xf>
    <xf numFmtId="0" fontId="64" fillId="8" borderId="54" xfId="0" applyFont="1" applyFill="1" applyBorder="1" applyAlignment="1">
      <alignment horizontal="justify" vertical="center" wrapText="1"/>
    </xf>
    <xf numFmtId="0" fontId="64" fillId="8" borderId="53" xfId="0" applyFont="1" applyFill="1" applyBorder="1" applyAlignment="1">
      <alignment horizontal="center" vertical="center" wrapText="1"/>
    </xf>
    <xf numFmtId="0" fontId="64" fillId="8" borderId="12" xfId="0" applyFont="1" applyFill="1" applyBorder="1" applyAlignment="1">
      <alignment horizontal="left" vertical="center"/>
    </xf>
    <xf numFmtId="44" fontId="63" fillId="8" borderId="12" xfId="0" applyNumberFormat="1" applyFont="1" applyFill="1" applyBorder="1" applyAlignment="1">
      <alignment horizontal="left" vertical="center"/>
    </xf>
    <xf numFmtId="2" fontId="64" fillId="4" borderId="12" xfId="0" applyNumberFormat="1" applyFont="1" applyFill="1" applyBorder="1" applyAlignment="1">
      <alignment horizontal="center" vertical="center" wrapText="1"/>
    </xf>
    <xf numFmtId="0" fontId="64" fillId="4" borderId="54" xfId="0" applyFont="1" applyFill="1" applyBorder="1" applyAlignment="1">
      <alignment horizontal="justify" vertical="center" wrapText="1"/>
    </xf>
    <xf numFmtId="0" fontId="64" fillId="4" borderId="12" xfId="0" applyFont="1" applyFill="1" applyBorder="1" applyAlignment="1">
      <alignment horizontal="center" vertical="center" wrapText="1"/>
    </xf>
    <xf numFmtId="43" fontId="64" fillId="4" borderId="12" xfId="0" applyNumberFormat="1" applyFont="1" applyFill="1" applyBorder="1" applyAlignment="1">
      <alignment horizontal="center" vertical="center"/>
    </xf>
    <xf numFmtId="44" fontId="64" fillId="4" borderId="54" xfId="5" applyFont="1" applyFill="1" applyBorder="1" applyAlignment="1">
      <alignment horizontal="center" vertical="center"/>
    </xf>
    <xf numFmtId="44" fontId="64" fillId="4" borderId="12" xfId="0" applyNumberFormat="1" applyFont="1" applyFill="1" applyBorder="1" applyAlignment="1">
      <alignment horizontal="left" vertical="center"/>
    </xf>
    <xf numFmtId="0" fontId="64" fillId="4" borderId="12" xfId="0" applyFont="1" applyFill="1" applyBorder="1" applyAlignment="1">
      <alignment horizontal="justify" vertical="center" wrapText="1"/>
    </xf>
    <xf numFmtId="0" fontId="1" fillId="4" borderId="51" xfId="0" applyFont="1" applyFill="1" applyBorder="1" applyAlignment="1">
      <alignment horizontal="center" vertical="center" wrapText="1"/>
    </xf>
    <xf numFmtId="44" fontId="64" fillId="24" borderId="12" xfId="0" applyNumberFormat="1" applyFont="1" applyFill="1" applyBorder="1" applyAlignment="1">
      <alignment horizontal="left" vertical="center"/>
    </xf>
    <xf numFmtId="0" fontId="1" fillId="4" borderId="12" xfId="0" applyFont="1" applyFill="1" applyBorder="1" applyAlignment="1">
      <alignment horizontal="center" vertical="center" wrapText="1"/>
    </xf>
    <xf numFmtId="0" fontId="1" fillId="4" borderId="54" xfId="0" applyFont="1" applyFill="1" applyBorder="1" applyAlignment="1">
      <alignment horizontal="justify" vertical="center" wrapText="1"/>
    </xf>
    <xf numFmtId="44" fontId="64" fillId="24" borderId="12" xfId="0" applyNumberFormat="1" applyFont="1" applyFill="1" applyBorder="1" applyAlignment="1">
      <alignment horizontal="center" vertical="center"/>
    </xf>
    <xf numFmtId="178" fontId="63" fillId="24" borderId="12" xfId="0" applyNumberFormat="1" applyFont="1" applyFill="1" applyBorder="1" applyAlignment="1">
      <alignment horizontal="center" vertical="center" wrapText="1"/>
    </xf>
    <xf numFmtId="43" fontId="64" fillId="4" borderId="54" xfId="0" applyNumberFormat="1" applyFont="1" applyFill="1" applyBorder="1" applyAlignment="1">
      <alignment horizontal="center" vertical="center"/>
    </xf>
    <xf numFmtId="43" fontId="64" fillId="24" borderId="12" xfId="0" applyNumberFormat="1" applyFont="1" applyFill="1" applyBorder="1" applyAlignment="1">
      <alignment horizontal="center" vertical="center"/>
    </xf>
    <xf numFmtId="0" fontId="1" fillId="4" borderId="12" xfId="0" applyFont="1" applyFill="1" applyBorder="1" applyAlignment="1">
      <alignment horizontal="justify" vertical="center" wrapText="1"/>
    </xf>
    <xf numFmtId="0" fontId="64" fillId="4" borderId="51" xfId="0" applyFont="1" applyFill="1" applyBorder="1" applyAlignment="1">
      <alignment horizontal="center" vertical="center" wrapText="1"/>
    </xf>
    <xf numFmtId="44" fontId="64" fillId="4" borderId="12" xfId="0" applyNumberFormat="1" applyFont="1" applyFill="1" applyBorder="1" applyAlignment="1">
      <alignment horizontal="center" vertical="center"/>
    </xf>
    <xf numFmtId="44" fontId="64" fillId="4" borderId="12" xfId="5" applyFont="1" applyFill="1" applyBorder="1" applyAlignment="1">
      <alignment horizontal="center" vertical="center"/>
    </xf>
    <xf numFmtId="178" fontId="63" fillId="4" borderId="12" xfId="0" applyNumberFormat="1" applyFont="1" applyFill="1" applyBorder="1" applyAlignment="1">
      <alignment horizontal="center" vertical="center" wrapText="1"/>
    </xf>
    <xf numFmtId="0" fontId="64" fillId="4" borderId="54" xfId="0" applyFont="1" applyFill="1" applyBorder="1" applyAlignment="1">
      <alignment horizontal="left" vertical="center"/>
    </xf>
    <xf numFmtId="0" fontId="64" fillId="4" borderId="12" xfId="0" applyFont="1" applyFill="1" applyBorder="1" applyAlignment="1">
      <alignment horizontal="left" vertical="center"/>
    </xf>
    <xf numFmtId="43" fontId="64" fillId="4" borderId="12" xfId="1" applyNumberFormat="1" applyFont="1" applyFill="1" applyBorder="1" applyAlignment="1">
      <alignment horizontal="left" vertical="center" wrapText="1"/>
    </xf>
    <xf numFmtId="44" fontId="64" fillId="4" borderId="54" xfId="5" applyFont="1" applyFill="1" applyBorder="1" applyAlignment="1">
      <alignment vertical="center" wrapText="1"/>
    </xf>
    <xf numFmtId="44" fontId="64" fillId="4" borderId="12" xfId="5" applyFont="1" applyFill="1" applyBorder="1" applyAlignment="1">
      <alignment vertical="center" wrapText="1"/>
    </xf>
    <xf numFmtId="43" fontId="64" fillId="4" borderId="12" xfId="1" applyNumberFormat="1" applyFont="1" applyFill="1" applyBorder="1" applyAlignment="1">
      <alignment horizontal="center" vertical="center" wrapText="1"/>
    </xf>
    <xf numFmtId="44" fontId="64" fillId="4" borderId="54" xfId="5" applyFont="1" applyFill="1" applyBorder="1" applyAlignment="1">
      <alignment horizontal="center" vertical="center" wrapText="1"/>
    </xf>
    <xf numFmtId="43" fontId="64" fillId="4" borderId="54" xfId="1" applyNumberFormat="1" applyFont="1" applyFill="1" applyBorder="1" applyAlignment="1">
      <alignment horizontal="left" vertical="center" wrapText="1"/>
    </xf>
    <xf numFmtId="0" fontId="6" fillId="8" borderId="12" xfId="0" applyFont="1" applyFill="1" applyBorder="1" applyAlignment="1">
      <alignment horizontal="center" vertical="center"/>
    </xf>
    <xf numFmtId="0" fontId="63" fillId="8" borderId="54" xfId="0" applyFont="1" applyFill="1" applyBorder="1" applyAlignment="1">
      <alignment horizontal="justify" vertical="center" wrapText="1"/>
    </xf>
    <xf numFmtId="0" fontId="64" fillId="8" borderId="12" xfId="0" applyFont="1" applyFill="1" applyBorder="1" applyAlignment="1">
      <alignment horizontal="center" vertical="center"/>
    </xf>
    <xf numFmtId="43" fontId="64" fillId="4" borderId="54" xfId="1" applyNumberFormat="1" applyFont="1" applyFill="1" applyBorder="1" applyAlignment="1">
      <alignment horizontal="center" vertical="center" wrapText="1"/>
    </xf>
    <xf numFmtId="0" fontId="64" fillId="24" borderId="12" xfId="0" applyFont="1" applyFill="1" applyBorder="1" applyAlignment="1">
      <alignment horizontal="justify" vertical="center" wrapText="1"/>
    </xf>
    <xf numFmtId="0" fontId="64" fillId="24" borderId="51" xfId="0" applyFont="1" applyFill="1" applyBorder="1" applyAlignment="1">
      <alignment horizontal="center" vertical="center" wrapText="1"/>
    </xf>
    <xf numFmtId="43" fontId="64" fillId="24" borderId="12" xfId="1" applyNumberFormat="1" applyFont="1" applyFill="1" applyBorder="1" applyAlignment="1">
      <alignment horizontal="center" vertical="center" wrapText="1"/>
    </xf>
    <xf numFmtId="44" fontId="64" fillId="24" borderId="54" xfId="5" applyFont="1" applyFill="1" applyBorder="1" applyAlignment="1">
      <alignment horizontal="center" vertical="center" wrapText="1"/>
    </xf>
    <xf numFmtId="0" fontId="63" fillId="4" borderId="54" xfId="0" applyFont="1" applyFill="1" applyBorder="1" applyAlignment="1">
      <alignment horizontal="justify" vertical="center" wrapText="1"/>
    </xf>
    <xf numFmtId="0" fontId="64" fillId="24" borderId="54" xfId="0" applyFont="1" applyFill="1" applyBorder="1" applyAlignment="1">
      <alignment horizontal="justify" vertical="center" wrapText="1"/>
    </xf>
    <xf numFmtId="0" fontId="1" fillId="24" borderId="12" xfId="0" applyFont="1" applyFill="1" applyBorder="1" applyAlignment="1">
      <alignment horizontal="center" vertical="center" wrapText="1"/>
    </xf>
    <xf numFmtId="0" fontId="64" fillId="24" borderId="12" xfId="0" applyFont="1" applyFill="1" applyBorder="1" applyAlignment="1">
      <alignment horizontal="center" vertical="center" wrapText="1"/>
    </xf>
    <xf numFmtId="0" fontId="6" fillId="24" borderId="12" xfId="0" applyFont="1" applyFill="1" applyBorder="1" applyAlignment="1">
      <alignment horizontal="center" vertical="center"/>
    </xf>
    <xf numFmtId="0" fontId="63" fillId="24" borderId="54" xfId="0" applyFont="1" applyFill="1" applyBorder="1" applyAlignment="1">
      <alignment horizontal="justify" vertical="center" wrapText="1"/>
    </xf>
    <xf numFmtId="0" fontId="64" fillId="24" borderId="12" xfId="0" applyFont="1" applyFill="1" applyBorder="1" applyAlignment="1">
      <alignment horizontal="center" vertical="center"/>
    </xf>
    <xf numFmtId="0" fontId="64" fillId="24" borderId="54" xfId="0" applyFont="1" applyFill="1" applyBorder="1" applyAlignment="1">
      <alignment horizontal="left" vertical="center"/>
    </xf>
    <xf numFmtId="0" fontId="64" fillId="24" borderId="12" xfId="0" applyFont="1" applyFill="1" applyBorder="1" applyAlignment="1">
      <alignment horizontal="left" vertical="center"/>
    </xf>
    <xf numFmtId="179" fontId="64" fillId="24" borderId="12" xfId="0" applyNumberFormat="1" applyFont="1" applyFill="1" applyBorder="1" applyAlignment="1">
      <alignment horizontal="center" vertical="center" wrapText="1"/>
    </xf>
    <xf numFmtId="43" fontId="64" fillId="24" borderId="12" xfId="0" applyNumberFormat="1" applyFont="1" applyFill="1" applyBorder="1" applyAlignment="1">
      <alignment horizontal="center" vertical="center" wrapText="1"/>
    </xf>
    <xf numFmtId="43" fontId="64" fillId="24" borderId="54" xfId="1" applyNumberFormat="1" applyFont="1" applyFill="1" applyBorder="1" applyAlignment="1">
      <alignment horizontal="center" vertical="center" wrapText="1"/>
    </xf>
    <xf numFmtId="179" fontId="64" fillId="4" borderId="12" xfId="0" applyNumberFormat="1" applyFont="1" applyFill="1" applyBorder="1" applyAlignment="1">
      <alignment horizontal="center" vertical="center" wrapText="1"/>
    </xf>
    <xf numFmtId="43" fontId="64" fillId="4" borderId="0" xfId="1" applyNumberFormat="1" applyFont="1" applyFill="1" applyBorder="1" applyAlignment="1">
      <alignment horizontal="center" vertical="center" wrapText="1"/>
    </xf>
    <xf numFmtId="44" fontId="64" fillId="4" borderId="0" xfId="5" applyFont="1" applyFill="1" applyBorder="1" applyAlignment="1">
      <alignment horizontal="center" vertical="center" wrapText="1"/>
    </xf>
    <xf numFmtId="44" fontId="64" fillId="4" borderId="0" xfId="0" applyNumberFormat="1" applyFont="1" applyFill="1" applyBorder="1" applyAlignment="1">
      <alignment horizontal="center" vertical="center"/>
    </xf>
    <xf numFmtId="0" fontId="6" fillId="8" borderId="54" xfId="0" applyFont="1" applyFill="1" applyBorder="1" applyAlignment="1">
      <alignment horizontal="justify" vertical="center" wrapText="1"/>
    </xf>
    <xf numFmtId="44" fontId="64" fillId="4" borderId="12" xfId="5" applyFont="1" applyFill="1" applyBorder="1" applyAlignment="1">
      <alignment horizontal="center" vertical="center" wrapText="1"/>
    </xf>
    <xf numFmtId="0" fontId="6" fillId="4" borderId="12" xfId="0" applyFont="1" applyFill="1" applyBorder="1" applyAlignment="1">
      <alignment horizontal="center" vertical="center"/>
    </xf>
    <xf numFmtId="2" fontId="64" fillId="24" borderId="54" xfId="0" applyNumberFormat="1" applyFont="1" applyFill="1" applyBorder="1" applyAlignment="1">
      <alignment horizontal="center" vertical="center" wrapText="1"/>
    </xf>
    <xf numFmtId="0" fontId="1" fillId="24" borderId="12" xfId="0" applyFont="1" applyFill="1" applyBorder="1" applyAlignment="1">
      <alignment horizontal="justify" vertical="center" wrapText="1"/>
    </xf>
    <xf numFmtId="44" fontId="64" fillId="24" borderId="12" xfId="0" applyNumberFormat="1" applyFont="1" applyFill="1" applyBorder="1" applyAlignment="1">
      <alignment horizontal="right" vertical="center"/>
    </xf>
    <xf numFmtId="0" fontId="1" fillId="24" borderId="54" xfId="0" applyFont="1" applyFill="1" applyBorder="1" applyAlignment="1">
      <alignment horizontal="justify" vertical="center" wrapText="1"/>
    </xf>
    <xf numFmtId="0" fontId="64" fillId="23" borderId="54" xfId="0" applyFont="1" applyFill="1" applyBorder="1" applyAlignment="1">
      <alignment horizontal="justify" vertical="center" wrapText="1"/>
    </xf>
    <xf numFmtId="2" fontId="6" fillId="8" borderId="12" xfId="0" applyNumberFormat="1" applyFont="1" applyFill="1" applyBorder="1" applyAlignment="1">
      <alignment horizontal="center" vertical="center"/>
    </xf>
    <xf numFmtId="180" fontId="64" fillId="4" borderId="12" xfId="0" applyNumberFormat="1" applyFont="1" applyFill="1" applyBorder="1" applyAlignment="1">
      <alignment horizontal="center" vertical="center" wrapText="1"/>
    </xf>
    <xf numFmtId="178" fontId="64" fillId="4" borderId="12" xfId="0" applyNumberFormat="1" applyFont="1" applyFill="1" applyBorder="1" applyAlignment="1">
      <alignment vertical="center" wrapText="1"/>
    </xf>
    <xf numFmtId="44" fontId="64" fillId="4" borderId="12" xfId="0" applyNumberFormat="1" applyFont="1" applyFill="1" applyBorder="1" applyAlignment="1">
      <alignment horizontal="right" vertical="center"/>
    </xf>
    <xf numFmtId="171" fontId="63" fillId="24" borderId="12" xfId="0" applyNumberFormat="1" applyFont="1" applyFill="1" applyBorder="1" applyAlignment="1">
      <alignment horizontal="left" vertical="center"/>
    </xf>
    <xf numFmtId="0" fontId="49" fillId="4" borderId="29" xfId="0" applyFont="1" applyFill="1" applyBorder="1" applyAlignment="1">
      <alignment horizontal="center" vertical="center" wrapText="1"/>
    </xf>
    <xf numFmtId="4" fontId="47" fillId="4" borderId="12" xfId="0" applyNumberFormat="1" applyFont="1" applyFill="1" applyBorder="1" applyAlignment="1">
      <alignment horizontal="right" vertical="center" wrapText="1"/>
    </xf>
    <xf numFmtId="4" fontId="47" fillId="4" borderId="41" xfId="0" applyNumberFormat="1" applyFont="1" applyFill="1" applyBorder="1" applyAlignment="1">
      <alignment horizontal="right" wrapText="1"/>
    </xf>
    <xf numFmtId="4" fontId="55" fillId="4" borderId="40" xfId="9" applyNumberFormat="1" applyFont="1" applyFill="1" applyBorder="1" applyAlignment="1">
      <alignment horizontal="center" vertical="center" wrapText="1"/>
    </xf>
    <xf numFmtId="0" fontId="9" fillId="0" borderId="60" xfId="9" applyFont="1" applyBorder="1" applyAlignment="1">
      <alignment horizontal="center" vertical="center" wrapText="1"/>
    </xf>
    <xf numFmtId="0" fontId="9" fillId="0" borderId="0" xfId="9" applyFont="1" applyBorder="1" applyAlignment="1">
      <alignment horizontal="center" vertical="center" wrapText="1"/>
    </xf>
    <xf numFmtId="0" fontId="9" fillId="0" borderId="43" xfId="9" applyFont="1" applyBorder="1" applyAlignment="1">
      <alignment horizontal="center" vertical="center" wrapText="1"/>
    </xf>
    <xf numFmtId="4" fontId="65" fillId="17" borderId="33" xfId="9" applyNumberFormat="1" applyFont="1" applyFill="1" applyBorder="1" applyAlignment="1">
      <alignment horizontal="center" vertical="center" wrapText="1"/>
    </xf>
    <xf numFmtId="0" fontId="26" fillId="6" borderId="69" xfId="9" applyFont="1" applyFill="1" applyBorder="1" applyAlignment="1">
      <alignment horizontal="center" vertical="center" wrapText="1"/>
    </xf>
    <xf numFmtId="0" fontId="26" fillId="6" borderId="64" xfId="9" applyFont="1" applyFill="1" applyBorder="1" applyAlignment="1">
      <alignment horizontal="center" vertical="center" wrapText="1"/>
    </xf>
    <xf numFmtId="0" fontId="7" fillId="6" borderId="41" xfId="9" applyFont="1" applyFill="1" applyBorder="1" applyAlignment="1">
      <alignment horizontal="center" vertical="center" wrapText="1"/>
    </xf>
    <xf numFmtId="0" fontId="9" fillId="6" borderId="41" xfId="9" applyFont="1" applyFill="1" applyBorder="1" applyAlignment="1">
      <alignment horizontal="center" vertical="center" wrapText="1"/>
    </xf>
    <xf numFmtId="0" fontId="7" fillId="6" borderId="49" xfId="9" applyFont="1" applyFill="1" applyBorder="1" applyAlignment="1">
      <alignment horizontal="center" vertical="center" wrapText="1"/>
    </xf>
    <xf numFmtId="0" fontId="7" fillId="6" borderId="14" xfId="9" applyFont="1" applyFill="1" applyBorder="1" applyAlignment="1">
      <alignment horizontal="center" vertical="center" wrapText="1"/>
    </xf>
    <xf numFmtId="0" fontId="7" fillId="6" borderId="14" xfId="9" applyFont="1" applyFill="1" applyBorder="1" applyAlignment="1">
      <alignment horizontal="center" vertical="center"/>
    </xf>
    <xf numFmtId="0" fontId="7" fillId="6" borderId="13" xfId="9" applyFont="1" applyFill="1" applyBorder="1" applyAlignment="1">
      <alignment horizontal="center" vertical="center" wrapText="1"/>
    </xf>
    <xf numFmtId="0" fontId="10" fillId="0" borderId="0" xfId="9" applyFont="1" applyFill="1" applyBorder="1" applyAlignment="1">
      <alignment vertical="center"/>
    </xf>
    <xf numFmtId="0" fontId="0" fillId="4" borderId="29" xfId="0" applyFill="1" applyBorder="1" applyAlignment="1">
      <alignment horizontal="center" vertical="center"/>
    </xf>
    <xf numFmtId="0" fontId="0" fillId="4" borderId="12" xfId="0" applyFill="1" applyBorder="1" applyAlignment="1">
      <alignment horizontal="center" vertical="center"/>
    </xf>
    <xf numFmtId="165" fontId="12" fillId="6" borderId="61" xfId="1" applyFont="1" applyFill="1" applyBorder="1" applyAlignment="1">
      <alignment horizontal="right" vertical="center" indent="1"/>
    </xf>
    <xf numFmtId="44" fontId="68" fillId="0" borderId="77" xfId="5" applyFont="1" applyFill="1" applyBorder="1" applyAlignment="1">
      <alignment horizontal="right" vertical="center" indent="1"/>
    </xf>
    <xf numFmtId="44" fontId="10" fillId="0" borderId="0" xfId="5" applyFont="1" applyFill="1" applyBorder="1" applyAlignment="1">
      <alignment vertical="center"/>
    </xf>
    <xf numFmtId="0" fontId="0" fillId="4" borderId="12" xfId="0" applyFill="1" applyBorder="1" applyAlignment="1">
      <alignment horizontal="justify" vertical="center" wrapText="1"/>
    </xf>
    <xf numFmtId="169" fontId="0" fillId="4" borderId="29" xfId="0" applyNumberFormat="1" applyFill="1" applyBorder="1" applyAlignment="1">
      <alignment horizontal="center" vertical="center"/>
    </xf>
    <xf numFmtId="165" fontId="12" fillId="6" borderId="60" xfId="1" applyFont="1" applyFill="1" applyBorder="1" applyAlignment="1">
      <alignment horizontal="right" vertical="center" indent="1"/>
    </xf>
    <xf numFmtId="0" fontId="8" fillId="25" borderId="73" xfId="9" applyFont="1" applyFill="1" applyBorder="1" applyAlignment="1">
      <alignment horizontal="center" vertical="center"/>
    </xf>
    <xf numFmtId="169" fontId="44" fillId="25" borderId="35" xfId="0" applyNumberFormat="1" applyFont="1" applyFill="1" applyBorder="1" applyAlignment="1">
      <alignment horizontal="right" vertical="center"/>
    </xf>
    <xf numFmtId="0" fontId="8" fillId="25" borderId="35" xfId="9" applyFont="1" applyFill="1" applyBorder="1" applyAlignment="1">
      <alignment vertical="center"/>
    </xf>
    <xf numFmtId="0" fontId="8" fillId="25" borderId="78" xfId="9" applyFont="1" applyFill="1" applyBorder="1" applyAlignment="1">
      <alignment vertical="center"/>
    </xf>
    <xf numFmtId="165" fontId="25" fillId="25" borderId="78" xfId="9" applyNumberFormat="1" applyFont="1" applyFill="1" applyBorder="1" applyAlignment="1">
      <alignment vertical="center"/>
    </xf>
    <xf numFmtId="165" fontId="25" fillId="25" borderId="36" xfId="9" applyNumberFormat="1" applyFont="1" applyFill="1" applyBorder="1" applyAlignment="1">
      <alignment vertical="center"/>
    </xf>
    <xf numFmtId="2" fontId="64" fillId="26" borderId="12" xfId="0" applyNumberFormat="1" applyFont="1" applyFill="1" applyBorder="1" applyAlignment="1">
      <alignment horizontal="center" vertical="center" wrapText="1"/>
    </xf>
    <xf numFmtId="0" fontId="1" fillId="26" borderId="54" xfId="0" applyFont="1" applyFill="1" applyBorder="1" applyAlignment="1">
      <alignment horizontal="justify" vertical="center" wrapText="1"/>
    </xf>
    <xf numFmtId="0" fontId="64" fillId="26" borderId="12" xfId="0" applyFont="1" applyFill="1" applyBorder="1" applyAlignment="1">
      <alignment horizontal="center" vertical="center" wrapText="1"/>
    </xf>
    <xf numFmtId="43" fontId="64" fillId="26" borderId="12" xfId="0" applyNumberFormat="1" applyFont="1" applyFill="1" applyBorder="1" applyAlignment="1">
      <alignment horizontal="center" vertical="center"/>
    </xf>
    <xf numFmtId="44" fontId="64" fillId="26" borderId="54" xfId="5" applyFont="1" applyFill="1" applyBorder="1" applyAlignment="1">
      <alignment horizontal="center" vertical="center"/>
    </xf>
    <xf numFmtId="44" fontId="64" fillId="26" borderId="12" xfId="0" applyNumberFormat="1" applyFont="1" applyFill="1" applyBorder="1" applyAlignment="1">
      <alignment horizontal="center" vertical="center"/>
    </xf>
    <xf numFmtId="0" fontId="64" fillId="26" borderId="54" xfId="0" applyFont="1" applyFill="1" applyBorder="1" applyAlignment="1">
      <alignment horizontal="justify" vertical="center" wrapText="1"/>
    </xf>
    <xf numFmtId="43" fontId="64" fillId="26" borderId="12" xfId="1" applyNumberFormat="1" applyFont="1" applyFill="1" applyBorder="1" applyAlignment="1">
      <alignment horizontal="center" vertical="center" wrapText="1"/>
    </xf>
    <xf numFmtId="44" fontId="64" fillId="26" borderId="12" xfId="5" applyFont="1" applyFill="1" applyBorder="1" applyAlignment="1">
      <alignment horizontal="center" vertical="center" wrapText="1"/>
    </xf>
    <xf numFmtId="179" fontId="64" fillId="26" borderId="12" xfId="0" applyNumberFormat="1" applyFont="1" applyFill="1" applyBorder="1" applyAlignment="1">
      <alignment horizontal="center" vertical="center" wrapText="1"/>
    </xf>
    <xf numFmtId="44" fontId="64" fillId="26" borderId="54" xfId="5" applyFont="1" applyFill="1" applyBorder="1" applyAlignment="1">
      <alignment horizontal="center" vertical="center" wrapText="1"/>
    </xf>
    <xf numFmtId="44" fontId="64" fillId="26" borderId="12" xfId="0" applyNumberFormat="1" applyFont="1" applyFill="1" applyBorder="1" applyAlignment="1">
      <alignment horizontal="left" vertical="center"/>
    </xf>
    <xf numFmtId="44" fontId="66" fillId="0" borderId="25" xfId="5" applyFont="1" applyFill="1" applyBorder="1" applyAlignment="1">
      <alignment vertical="center"/>
    </xf>
    <xf numFmtId="44" fontId="66" fillId="4" borderId="61" xfId="5" applyFont="1" applyFill="1" applyBorder="1" applyAlignment="1">
      <alignment horizontal="right" vertical="center" indent="1"/>
    </xf>
    <xf numFmtId="1" fontId="22" fillId="4" borderId="6" xfId="0" applyNumberFormat="1" applyFont="1" applyFill="1" applyBorder="1" applyAlignment="1">
      <alignment horizontal="center" vertical="center" wrapText="1"/>
    </xf>
    <xf numFmtId="0" fontId="8" fillId="0" borderId="28" xfId="9" applyFont="1" applyBorder="1" applyAlignment="1">
      <alignment vertical="center"/>
    </xf>
    <xf numFmtId="0" fontId="7" fillId="0" borderId="0" xfId="9" applyFont="1" applyBorder="1" applyAlignment="1">
      <alignment vertical="center"/>
    </xf>
    <xf numFmtId="0" fontId="7" fillId="0" borderId="45" xfId="9" applyFont="1" applyBorder="1" applyAlignment="1">
      <alignment vertical="center"/>
    </xf>
    <xf numFmtId="0" fontId="7" fillId="5" borderId="24" xfId="9" applyFont="1" applyFill="1" applyBorder="1" applyAlignment="1">
      <alignment horizontal="center" vertical="center"/>
    </xf>
    <xf numFmtId="0" fontId="7" fillId="5" borderId="37" xfId="9" applyFont="1" applyFill="1" applyBorder="1" applyAlignment="1">
      <alignment horizontal="center" vertical="center"/>
    </xf>
    <xf numFmtId="0" fontId="7" fillId="5" borderId="39" xfId="9" applyFont="1" applyFill="1" applyBorder="1" applyAlignment="1">
      <alignment horizontal="center" vertical="center"/>
    </xf>
    <xf numFmtId="0" fontId="8" fillId="28" borderId="29" xfId="9" applyFont="1" applyFill="1" applyBorder="1" applyAlignment="1">
      <alignment horizontal="center" vertical="center"/>
    </xf>
    <xf numFmtId="0" fontId="7" fillId="28" borderId="12" xfId="9" applyFont="1" applyFill="1" applyBorder="1" applyAlignment="1">
      <alignment vertical="center" wrapText="1"/>
    </xf>
    <xf numFmtId="10" fontId="7" fillId="28" borderId="12" xfId="1" applyNumberFormat="1" applyFont="1" applyFill="1" applyBorder="1" applyAlignment="1">
      <alignment horizontal="center" vertical="center"/>
    </xf>
    <xf numFmtId="173" fontId="7" fillId="28" borderId="41" xfId="1" applyNumberFormat="1" applyFont="1" applyFill="1" applyBorder="1" applyAlignment="1">
      <alignment horizontal="center" vertical="center" wrapText="1"/>
    </xf>
    <xf numFmtId="0" fontId="7" fillId="28" borderId="12" xfId="9" applyFont="1" applyFill="1" applyBorder="1" applyAlignment="1">
      <alignment horizontal="left" vertical="top" wrapText="1"/>
    </xf>
    <xf numFmtId="173" fontId="7" fillId="28" borderId="13" xfId="1" applyNumberFormat="1" applyFont="1" applyFill="1" applyBorder="1" applyAlignment="1">
      <alignment horizontal="center" vertical="center" wrapText="1"/>
    </xf>
    <xf numFmtId="0" fontId="7" fillId="4" borderId="29" xfId="9" applyFont="1" applyFill="1" applyBorder="1" applyAlignment="1">
      <alignment horizontal="center" vertical="center"/>
    </xf>
    <xf numFmtId="0" fontId="7" fillId="4" borderId="12" xfId="9" applyFont="1" applyFill="1" applyBorder="1" applyAlignment="1">
      <alignment horizontal="justify" vertical="center" wrapText="1"/>
    </xf>
    <xf numFmtId="165" fontId="7" fillId="4" borderId="12" xfId="1" applyFont="1" applyFill="1" applyBorder="1" applyAlignment="1">
      <alignment horizontal="center" vertical="center"/>
    </xf>
    <xf numFmtId="44" fontId="7" fillId="4" borderId="41" xfId="5" applyFont="1" applyFill="1" applyBorder="1" applyAlignment="1">
      <alignment horizontal="center" vertical="center" wrapText="1"/>
    </xf>
    <xf numFmtId="165" fontId="7" fillId="4" borderId="12" xfId="1" applyFont="1" applyFill="1" applyBorder="1" applyAlignment="1">
      <alignment horizontal="right" vertical="center"/>
    </xf>
    <xf numFmtId="0" fontId="7" fillId="4" borderId="37" xfId="9" applyFont="1" applyFill="1" applyBorder="1" applyAlignment="1">
      <alignment horizontal="justify" vertical="center" wrapText="1"/>
    </xf>
    <xf numFmtId="165" fontId="7" fillId="4" borderId="37" xfId="1" applyFont="1" applyFill="1" applyBorder="1" applyAlignment="1">
      <alignment horizontal="center" vertical="center"/>
    </xf>
    <xf numFmtId="44" fontId="7" fillId="4" borderId="39" xfId="5" applyFont="1" applyFill="1" applyBorder="1" applyAlignment="1">
      <alignment horizontal="center" vertical="center" wrapText="1"/>
    </xf>
    <xf numFmtId="0" fontId="69" fillId="29" borderId="39" xfId="9" applyFont="1" applyFill="1" applyBorder="1" applyAlignment="1">
      <alignment vertical="center" wrapText="1"/>
    </xf>
    <xf numFmtId="181" fontId="67" fillId="0" borderId="25" xfId="17" applyNumberFormat="1" applyFont="1" applyFill="1" applyBorder="1" applyAlignment="1">
      <alignment horizontal="right" vertical="center" indent="1"/>
    </xf>
    <xf numFmtId="9" fontId="67" fillId="0" borderId="25" xfId="17" applyNumberFormat="1" applyFont="1" applyFill="1" applyBorder="1" applyAlignment="1">
      <alignment horizontal="right" vertical="center" indent="1"/>
    </xf>
    <xf numFmtId="44" fontId="70" fillId="0" borderId="25" xfId="5" applyFont="1" applyFill="1" applyBorder="1" applyAlignment="1">
      <alignment vertical="center"/>
    </xf>
    <xf numFmtId="44" fontId="70" fillId="0" borderId="12" xfId="5" applyFont="1" applyFill="1" applyBorder="1" applyAlignment="1">
      <alignment vertical="center"/>
    </xf>
    <xf numFmtId="44" fontId="70" fillId="0" borderId="40" xfId="5" applyFont="1" applyFill="1" applyBorder="1" applyAlignment="1">
      <alignment vertical="center"/>
    </xf>
    <xf numFmtId="165" fontId="71" fillId="25" borderId="35" xfId="9" applyNumberFormat="1" applyFont="1" applyFill="1" applyBorder="1" applyAlignment="1">
      <alignment vertical="center"/>
    </xf>
    <xf numFmtId="44" fontId="9" fillId="7" borderId="12" xfId="5" applyNumberFormat="1" applyFont="1" applyFill="1" applyBorder="1" applyAlignment="1">
      <alignment vertical="center" wrapText="1"/>
    </xf>
    <xf numFmtId="2" fontId="42" fillId="4" borderId="6" xfId="0" applyNumberFormat="1" applyFont="1" applyFill="1" applyBorder="1" applyAlignment="1">
      <alignment horizontal="center" vertical="center" wrapText="1"/>
    </xf>
    <xf numFmtId="4" fontId="75" fillId="4" borderId="41" xfId="10" applyNumberFormat="1" applyFont="1" applyFill="1" applyBorder="1" applyAlignment="1">
      <alignment horizontal="center" vertical="center" wrapText="1"/>
    </xf>
    <xf numFmtId="0" fontId="7" fillId="4" borderId="21" xfId="10" applyFont="1" applyFill="1" applyBorder="1" applyAlignment="1">
      <alignment horizontal="center" vertical="center" wrapText="1"/>
    </xf>
    <xf numFmtId="2" fontId="50" fillId="15" borderId="47" xfId="0" applyNumberFormat="1" applyFont="1" applyFill="1" applyBorder="1" applyAlignment="1">
      <alignment horizontal="center" vertical="center" wrapText="1"/>
    </xf>
    <xf numFmtId="2" fontId="76" fillId="0" borderId="13" xfId="9" applyNumberFormat="1" applyFont="1" applyBorder="1" applyAlignment="1">
      <alignment horizontal="center" vertical="center" wrapText="1"/>
    </xf>
    <xf numFmtId="0" fontId="69" fillId="29" borderId="39" xfId="9" applyFont="1" applyFill="1" applyBorder="1" applyAlignment="1">
      <alignment horizontal="center" vertical="center" wrapText="1"/>
    </xf>
    <xf numFmtId="0" fontId="8" fillId="0" borderId="0" xfId="9" applyFont="1" applyFill="1" applyBorder="1" applyAlignment="1">
      <alignment horizontal="center" vertical="center"/>
    </xf>
    <xf numFmtId="0" fontId="23" fillId="0" borderId="0" xfId="10" applyFont="1" applyFill="1" applyBorder="1" applyAlignment="1">
      <alignment horizontal="center" vertical="center"/>
    </xf>
    <xf numFmtId="0" fontId="7" fillId="18" borderId="37" xfId="10" applyFont="1" applyFill="1" applyBorder="1" applyAlignment="1">
      <alignment horizontal="center" vertical="center" wrapText="1"/>
    </xf>
    <xf numFmtId="0" fontId="7" fillId="18" borderId="40" xfId="10" applyFont="1" applyFill="1" applyBorder="1" applyAlignment="1">
      <alignment horizontal="center" vertical="center" wrapText="1"/>
    </xf>
    <xf numFmtId="0" fontId="23" fillId="0" borderId="28" xfId="10" applyFont="1" applyFill="1" applyBorder="1" applyAlignment="1">
      <alignment horizontal="center" vertical="center" wrapText="1"/>
    </xf>
    <xf numFmtId="0" fontId="23" fillId="0" borderId="0" xfId="10" applyFont="1" applyFill="1" applyBorder="1" applyAlignment="1">
      <alignment horizontal="center" vertical="center" wrapText="1"/>
    </xf>
    <xf numFmtId="0" fontId="23" fillId="0" borderId="45" xfId="10" applyFont="1" applyFill="1" applyBorder="1" applyAlignment="1">
      <alignment horizontal="center" vertical="center" wrapText="1"/>
    </xf>
    <xf numFmtId="0" fontId="23" fillId="0" borderId="56" xfId="10" applyFont="1" applyFill="1" applyBorder="1" applyAlignment="1">
      <alignment horizontal="center" vertical="center" wrapText="1"/>
    </xf>
    <xf numFmtId="0" fontId="23" fillId="0" borderId="57" xfId="10" applyFont="1" applyFill="1" applyBorder="1" applyAlignment="1">
      <alignment horizontal="center" vertical="center" wrapText="1"/>
    </xf>
    <xf numFmtId="0" fontId="23" fillId="0" borderId="58" xfId="10" applyFont="1" applyFill="1" applyBorder="1" applyAlignment="1">
      <alignment horizontal="center" vertical="center" wrapText="1"/>
    </xf>
    <xf numFmtId="0" fontId="58" fillId="18" borderId="39" xfId="10" applyFont="1" applyFill="1" applyBorder="1" applyAlignment="1">
      <alignment horizontal="center" vertical="center" wrapText="1"/>
    </xf>
    <xf numFmtId="0" fontId="58" fillId="18" borderId="46" xfId="10" applyFont="1" applyFill="1" applyBorder="1" applyAlignment="1">
      <alignment horizontal="center" vertical="center" wrapText="1"/>
    </xf>
    <xf numFmtId="0" fontId="7" fillId="18" borderId="24" xfId="10" applyFont="1" applyFill="1" applyBorder="1" applyAlignment="1">
      <alignment horizontal="center" vertical="center" wrapText="1"/>
    </xf>
    <xf numFmtId="0" fontId="7" fillId="18" borderId="55" xfId="10" applyFont="1" applyFill="1" applyBorder="1" applyAlignment="1">
      <alignment horizontal="center" vertical="center" wrapText="1"/>
    </xf>
    <xf numFmtId="0" fontId="7" fillId="4" borderId="54" xfId="9" applyFont="1" applyFill="1" applyBorder="1" applyAlignment="1">
      <alignment horizontal="center" vertical="center"/>
    </xf>
    <xf numFmtId="0" fontId="7" fillId="4" borderId="53" xfId="9" applyFont="1" applyFill="1" applyBorder="1" applyAlignment="1">
      <alignment horizontal="center" vertical="center"/>
    </xf>
    <xf numFmtId="0" fontId="7" fillId="4" borderId="62" xfId="9" applyFont="1" applyFill="1" applyBorder="1" applyAlignment="1">
      <alignment horizontal="center" vertical="center"/>
    </xf>
    <xf numFmtId="0" fontId="46" fillId="16" borderId="12" xfId="9" applyFont="1" applyFill="1" applyBorder="1" applyAlignment="1">
      <alignment horizontal="center" vertical="center" wrapText="1"/>
    </xf>
    <xf numFmtId="0" fontId="43" fillId="16" borderId="12" xfId="9" applyFont="1" applyFill="1" applyBorder="1" applyAlignment="1">
      <alignment horizontal="center" vertical="center" wrapText="1"/>
    </xf>
    <xf numFmtId="0" fontId="46" fillId="16" borderId="37" xfId="9" applyFont="1" applyFill="1" applyBorder="1" applyAlignment="1">
      <alignment horizontal="center" vertical="center" wrapText="1"/>
    </xf>
    <xf numFmtId="0" fontId="46" fillId="16" borderId="37" xfId="9" applyFont="1" applyFill="1" applyBorder="1" applyAlignment="1">
      <alignment horizontal="center" vertical="center" textRotation="91" wrapText="1"/>
    </xf>
    <xf numFmtId="0" fontId="46" fillId="16" borderId="12" xfId="9" applyFont="1" applyFill="1" applyBorder="1" applyAlignment="1">
      <alignment horizontal="center" vertical="center" textRotation="91" wrapText="1"/>
    </xf>
    <xf numFmtId="4" fontId="46" fillId="16" borderId="21" xfId="9" applyNumberFormat="1" applyFont="1" applyFill="1" applyBorder="1" applyAlignment="1">
      <alignment horizontal="center" vertical="center" wrapText="1"/>
    </xf>
    <xf numFmtId="4" fontId="46" fillId="16" borderId="42" xfId="9" applyNumberFormat="1" applyFont="1" applyFill="1" applyBorder="1" applyAlignment="1">
      <alignment horizontal="center" vertical="center" wrapText="1"/>
    </xf>
    <xf numFmtId="4" fontId="46" fillId="16" borderId="25" xfId="9" applyNumberFormat="1" applyFont="1" applyFill="1" applyBorder="1" applyAlignment="1">
      <alignment horizontal="center" vertical="center" wrapText="1"/>
    </xf>
    <xf numFmtId="0" fontId="23" fillId="0" borderId="0" xfId="9" applyFont="1" applyFill="1" applyBorder="1" applyAlignment="1">
      <alignment horizontal="center" vertical="center" wrapText="1"/>
    </xf>
    <xf numFmtId="0" fontId="9" fillId="0" borderId="0" xfId="9" applyFont="1" applyFill="1" applyBorder="1" applyAlignment="1">
      <alignment horizontal="center" vertical="center" wrapText="1"/>
    </xf>
    <xf numFmtId="0" fontId="28" fillId="0" borderId="0" xfId="9" applyFont="1" applyFill="1" applyBorder="1" applyAlignment="1">
      <alignment horizontal="left" vertical="center" wrapText="1"/>
    </xf>
    <xf numFmtId="0" fontId="10" fillId="0" borderId="0" xfId="9" applyFont="1" applyAlignment="1">
      <alignment horizontal="center" vertical="center" wrapText="1"/>
    </xf>
    <xf numFmtId="0" fontId="46" fillId="16" borderId="24" xfId="9" applyFont="1" applyFill="1" applyBorder="1" applyAlignment="1">
      <alignment horizontal="center" vertical="center"/>
    </xf>
    <xf numFmtId="0" fontId="46" fillId="16" borderId="29" xfId="9" applyFont="1" applyFill="1" applyBorder="1" applyAlignment="1">
      <alignment horizontal="center" vertical="center"/>
    </xf>
    <xf numFmtId="0" fontId="46" fillId="16" borderId="37" xfId="9" applyFont="1" applyFill="1" applyBorder="1" applyAlignment="1">
      <alignment horizontal="center" vertical="center"/>
    </xf>
    <xf numFmtId="0" fontId="46" fillId="16" borderId="12" xfId="9" applyFont="1" applyFill="1" applyBorder="1" applyAlignment="1">
      <alignment horizontal="center" vertical="center"/>
    </xf>
    <xf numFmtId="0" fontId="46" fillId="16" borderId="59" xfId="9" applyFont="1" applyFill="1" applyBorder="1" applyAlignment="1">
      <alignment horizontal="center" vertical="center" wrapText="1"/>
    </xf>
    <xf numFmtId="0" fontId="46" fillId="16" borderId="60" xfId="9" applyFont="1" applyFill="1" applyBorder="1" applyAlignment="1">
      <alignment horizontal="center" vertical="center" wrapText="1"/>
    </xf>
    <xf numFmtId="0" fontId="46" fillId="16" borderId="61" xfId="9" applyFont="1" applyFill="1" applyBorder="1" applyAlignment="1">
      <alignment horizontal="center" vertical="center" wrapText="1"/>
    </xf>
    <xf numFmtId="0" fontId="46" fillId="16" borderId="21" xfId="9" applyFont="1" applyFill="1" applyBorder="1" applyAlignment="1">
      <alignment horizontal="center" vertical="center" wrapText="1"/>
    </xf>
    <xf numFmtId="0" fontId="46" fillId="16" borderId="42" xfId="9" applyFont="1" applyFill="1" applyBorder="1" applyAlignment="1">
      <alignment horizontal="center" vertical="center" wrapText="1"/>
    </xf>
    <xf numFmtId="0" fontId="46" fillId="16" borderId="25" xfId="9" applyFont="1" applyFill="1" applyBorder="1" applyAlignment="1">
      <alignment horizontal="center" vertical="center" wrapText="1"/>
    </xf>
    <xf numFmtId="0" fontId="46" fillId="16" borderId="39" xfId="9" applyFont="1" applyFill="1" applyBorder="1" applyAlignment="1">
      <alignment horizontal="center" vertical="center" wrapText="1"/>
    </xf>
    <xf numFmtId="0" fontId="46" fillId="16" borderId="41" xfId="9" applyFont="1" applyFill="1" applyBorder="1" applyAlignment="1">
      <alignment horizontal="center" vertical="center" wrapText="1"/>
    </xf>
    <xf numFmtId="0" fontId="10" fillId="4" borderId="0" xfId="10" applyFont="1" applyFill="1" applyBorder="1" applyAlignment="1" applyProtection="1">
      <alignment horizontal="left" vertical="center" wrapText="1"/>
      <protection locked="0"/>
    </xf>
    <xf numFmtId="4" fontId="43" fillId="4" borderId="40" xfId="9" applyNumberFormat="1" applyFont="1" applyFill="1" applyBorder="1" applyAlignment="1">
      <alignment horizontal="center" vertical="center" wrapText="1"/>
    </xf>
    <xf numFmtId="4" fontId="43" fillId="4" borderId="42" xfId="9" applyNumberFormat="1" applyFont="1" applyFill="1" applyBorder="1" applyAlignment="1">
      <alignment horizontal="center" vertical="center" wrapText="1"/>
    </xf>
    <xf numFmtId="4" fontId="55" fillId="4" borderId="40" xfId="9" applyNumberFormat="1" applyFont="1" applyFill="1" applyBorder="1" applyAlignment="1">
      <alignment horizontal="center" vertical="center" wrapText="1"/>
    </xf>
    <xf numFmtId="4" fontId="55" fillId="4" borderId="25" xfId="9" applyNumberFormat="1" applyFont="1" applyFill="1" applyBorder="1" applyAlignment="1">
      <alignment horizontal="center" vertical="center" wrapText="1"/>
    </xf>
    <xf numFmtId="0" fontId="43" fillId="4" borderId="40" xfId="9" applyFont="1" applyFill="1" applyBorder="1" applyAlignment="1">
      <alignment horizontal="center" vertical="center" wrapText="1"/>
    </xf>
    <xf numFmtId="0" fontId="43" fillId="4" borderId="42" xfId="9" applyFont="1" applyFill="1" applyBorder="1" applyAlignment="1">
      <alignment horizontal="center" vertical="center" wrapText="1"/>
    </xf>
    <xf numFmtId="0" fontId="43" fillId="4" borderId="12" xfId="9" applyFont="1" applyFill="1" applyBorder="1" applyAlignment="1">
      <alignment horizontal="center" vertical="center"/>
    </xf>
    <xf numFmtId="0" fontId="2" fillId="0" borderId="0" xfId="9" applyFont="1" applyBorder="1" applyAlignment="1">
      <alignment horizontal="left" vertical="center" wrapText="1"/>
    </xf>
    <xf numFmtId="0" fontId="1" fillId="0" borderId="0" xfId="9" applyAlignment="1">
      <alignment horizontal="left" wrapText="1"/>
    </xf>
    <xf numFmtId="0" fontId="13" fillId="0" borderId="0" xfId="10" applyFont="1" applyAlignment="1">
      <alignment horizontal="left" vertical="center" wrapText="1"/>
    </xf>
    <xf numFmtId="0" fontId="11" fillId="0" borderId="10" xfId="9" applyFont="1" applyBorder="1" applyAlignment="1">
      <alignment horizontal="center" vertical="center"/>
    </xf>
    <xf numFmtId="0" fontId="11" fillId="0" borderId="7" xfId="9" applyFont="1" applyBorder="1" applyAlignment="1">
      <alignment horizontal="center" vertical="center"/>
    </xf>
    <xf numFmtId="0" fontId="11" fillId="0" borderId="11" xfId="9" applyFont="1" applyBorder="1" applyAlignment="1">
      <alignment horizontal="center" vertical="center"/>
    </xf>
    <xf numFmtId="0" fontId="2" fillId="2" borderId="10" xfId="9" applyFont="1" applyFill="1" applyBorder="1" applyAlignment="1">
      <alignment horizontal="center" vertical="center"/>
    </xf>
    <xf numFmtId="0" fontId="0" fillId="2" borderId="11" xfId="0" applyFill="1" applyBorder="1" applyAlignment="1"/>
    <xf numFmtId="0" fontId="2" fillId="0" borderId="10" xfId="9" applyFont="1" applyFill="1" applyBorder="1" applyAlignment="1">
      <alignment horizontal="center" vertical="center"/>
    </xf>
    <xf numFmtId="0" fontId="2" fillId="0" borderId="7" xfId="9" applyFont="1" applyFill="1" applyBorder="1" applyAlignment="1">
      <alignment horizontal="center" vertical="center"/>
    </xf>
    <xf numFmtId="0" fontId="2" fillId="0" borderId="11" xfId="9" applyFont="1" applyFill="1" applyBorder="1" applyAlignment="1">
      <alignment horizontal="center" vertical="center"/>
    </xf>
    <xf numFmtId="0" fontId="3" fillId="0" borderId="0" xfId="9" applyFont="1" applyFill="1" applyBorder="1" applyAlignment="1">
      <alignment horizontal="center" vertical="top" wrapText="1"/>
    </xf>
    <xf numFmtId="0" fontId="6" fillId="0" borderId="0" xfId="9" applyFont="1" applyFill="1" applyBorder="1" applyAlignment="1">
      <alignment horizontal="center" vertical="center" wrapText="1"/>
    </xf>
    <xf numFmtId="0" fontId="1" fillId="0" borderId="0" xfId="9" applyAlignment="1">
      <alignment vertical="center" wrapText="1"/>
    </xf>
    <xf numFmtId="0" fontId="3" fillId="0" borderId="0" xfId="9" applyFont="1" applyAlignment="1">
      <alignment horizontal="center" vertical="center" wrapText="1"/>
    </xf>
    <xf numFmtId="0" fontId="1" fillId="0" borderId="0" xfId="9" applyAlignment="1">
      <alignment wrapText="1"/>
    </xf>
    <xf numFmtId="0" fontId="18" fillId="0" borderId="33" xfId="9" applyFont="1" applyBorder="1" applyAlignment="1">
      <alignment horizontal="right" wrapText="1"/>
    </xf>
    <xf numFmtId="0" fontId="17" fillId="0" borderId="33" xfId="9" applyFont="1" applyBorder="1" applyAlignment="1">
      <alignment horizontal="right" wrapText="1"/>
    </xf>
    <xf numFmtId="0" fontId="2" fillId="2" borderId="63" xfId="9" applyFont="1" applyFill="1" applyBorder="1" applyAlignment="1">
      <alignment horizontal="center" vertical="center" wrapText="1"/>
    </xf>
    <xf numFmtId="0" fontId="2" fillId="2" borderId="64" xfId="9" applyFont="1" applyFill="1" applyBorder="1" applyAlignment="1">
      <alignment horizontal="center" vertical="center" wrapText="1"/>
    </xf>
    <xf numFmtId="0" fontId="2" fillId="2" borderId="56" xfId="9" applyFont="1" applyFill="1" applyBorder="1" applyAlignment="1">
      <alignment horizontal="center" vertical="center" wrapText="1"/>
    </xf>
    <xf numFmtId="0" fontId="2" fillId="2" borderId="58" xfId="9" applyFont="1" applyFill="1" applyBorder="1" applyAlignment="1">
      <alignment horizontal="center" vertical="center" wrapText="1"/>
    </xf>
    <xf numFmtId="0" fontId="2" fillId="2" borderId="10" xfId="9" applyFont="1" applyFill="1" applyBorder="1" applyAlignment="1">
      <alignment horizontal="center" vertical="center" wrapText="1"/>
    </xf>
    <xf numFmtId="0" fontId="2" fillId="2" borderId="11" xfId="9" applyFont="1" applyFill="1" applyBorder="1" applyAlignment="1">
      <alignment horizontal="center" vertical="center" wrapText="1"/>
    </xf>
    <xf numFmtId="44" fontId="1" fillId="0" borderId="49" xfId="5" applyFont="1" applyBorder="1" applyAlignment="1">
      <alignment horizontal="center" vertical="center"/>
    </xf>
    <xf numFmtId="44" fontId="1" fillId="0" borderId="14" xfId="5" applyFont="1" applyBorder="1" applyAlignment="1">
      <alignment horizontal="center" vertical="center"/>
    </xf>
    <xf numFmtId="44"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44" fontId="33" fillId="0" borderId="14" xfId="5" applyFont="1" applyBorder="1" applyAlignment="1">
      <alignment horizontal="center" vertical="center"/>
    </xf>
    <xf numFmtId="44" fontId="33" fillId="0" borderId="13" xfId="5" applyFont="1" applyBorder="1" applyAlignment="1">
      <alignment horizontal="center" vertical="center"/>
    </xf>
    <xf numFmtId="0" fontId="7" fillId="3" borderId="61"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13" fillId="0" borderId="0" xfId="0" applyFont="1" applyAlignment="1">
      <alignment horizontal="right" wrapText="1"/>
    </xf>
    <xf numFmtId="0" fontId="5" fillId="0" borderId="49" xfId="0" applyFont="1" applyBorder="1" applyAlignment="1">
      <alignment horizontal="right" vertical="center"/>
    </xf>
    <xf numFmtId="0" fontId="5" fillId="0" borderId="14" xfId="0" applyFont="1" applyBorder="1" applyAlignment="1">
      <alignment horizontal="right" vertical="center"/>
    </xf>
    <xf numFmtId="0" fontId="7" fillId="3" borderId="56"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67" xfId="0" applyFont="1" applyFill="1" applyBorder="1" applyAlignment="1">
      <alignment horizontal="center" vertical="center" wrapText="1"/>
    </xf>
    <xf numFmtId="0" fontId="7" fillId="3" borderId="44" xfId="0" applyFont="1" applyFill="1" applyBorder="1" applyAlignment="1">
      <alignment horizontal="center" wrapText="1"/>
    </xf>
    <xf numFmtId="0" fontId="7" fillId="3" borderId="65" xfId="0" applyFont="1" applyFill="1" applyBorder="1" applyAlignment="1">
      <alignment horizontal="center" wrapText="1"/>
    </xf>
    <xf numFmtId="44" fontId="1" fillId="0" borderId="49" xfId="5" applyFont="1" applyBorder="1" applyAlignment="1">
      <alignment horizontal="center"/>
    </xf>
    <xf numFmtId="44" fontId="1" fillId="0" borderId="14" xfId="5" applyFont="1" applyBorder="1" applyAlignment="1">
      <alignment horizontal="center"/>
    </xf>
    <xf numFmtId="44" fontId="1" fillId="0" borderId="14" xfId="0" applyNumberFormat="1" applyFont="1" applyBorder="1" applyAlignment="1">
      <alignment horizontal="center"/>
    </xf>
    <xf numFmtId="0" fontId="1" fillId="0" borderId="14" xfId="0" applyFont="1" applyBorder="1" applyAlignment="1">
      <alignment horizontal="center"/>
    </xf>
    <xf numFmtId="44" fontId="33" fillId="0" borderId="14" xfId="5" applyFont="1" applyBorder="1" applyAlignment="1">
      <alignment horizontal="center"/>
    </xf>
    <xf numFmtId="44" fontId="33" fillId="0" borderId="13" xfId="5" applyFont="1" applyBorder="1" applyAlignment="1">
      <alignment horizontal="center"/>
    </xf>
    <xf numFmtId="0" fontId="7" fillId="3" borderId="26" xfId="0" applyFont="1" applyFill="1" applyBorder="1" applyAlignment="1">
      <alignment horizontal="center" vertical="center" wrapText="1"/>
    </xf>
    <xf numFmtId="0" fontId="5" fillId="0" borderId="12" xfId="0" applyFont="1" applyBorder="1" applyAlignment="1">
      <alignment horizontal="right" vertical="center"/>
    </xf>
    <xf numFmtId="0" fontId="24" fillId="0" borderId="0" xfId="9" applyFont="1" applyFill="1" applyBorder="1" applyAlignment="1">
      <alignment horizontal="center" vertical="center" wrapText="1"/>
    </xf>
    <xf numFmtId="0" fontId="63" fillId="24" borderId="54" xfId="0" applyFont="1" applyFill="1" applyBorder="1" applyAlignment="1">
      <alignment horizontal="right" vertical="center"/>
    </xf>
    <xf numFmtId="0" fontId="63" fillId="24" borderId="53" xfId="0" applyFont="1" applyFill="1" applyBorder="1" applyAlignment="1">
      <alignment horizontal="right" vertical="center"/>
    </xf>
    <xf numFmtId="0" fontId="24" fillId="0" borderId="12" xfId="9" applyFont="1" applyFill="1" applyBorder="1" applyAlignment="1">
      <alignment horizontal="center" vertical="center" wrapText="1"/>
    </xf>
    <xf numFmtId="0" fontId="24" fillId="0" borderId="54" xfId="9" applyFont="1" applyFill="1" applyBorder="1" applyAlignment="1">
      <alignment horizontal="center" vertical="center" wrapText="1"/>
    </xf>
    <xf numFmtId="0" fontId="24" fillId="0" borderId="53" xfId="9" applyFont="1" applyFill="1" applyBorder="1" applyAlignment="1">
      <alignment horizontal="center" vertical="center" wrapText="1"/>
    </xf>
    <xf numFmtId="0" fontId="24" fillId="0" borderId="51" xfId="9" applyFont="1" applyFill="1" applyBorder="1" applyAlignment="1">
      <alignment horizontal="center" vertical="center" wrapText="1"/>
    </xf>
    <xf numFmtId="10" fontId="59" fillId="0" borderId="4" xfId="17" applyNumberFormat="1" applyFont="1" applyFill="1" applyBorder="1" applyAlignment="1">
      <alignment horizontal="center" vertical="center"/>
    </xf>
    <xf numFmtId="10" fontId="59" fillId="0" borderId="30" xfId="17" applyNumberFormat="1" applyFont="1" applyFill="1" applyBorder="1" applyAlignment="1">
      <alignment horizontal="center" vertical="center"/>
    </xf>
    <xf numFmtId="10" fontId="59" fillId="0" borderId="71" xfId="17" applyNumberFormat="1" applyFont="1" applyFill="1" applyBorder="1" applyAlignment="1">
      <alignment horizontal="center" vertical="center"/>
    </xf>
    <xf numFmtId="0" fontId="9" fillId="8" borderId="54" xfId="9" applyFont="1" applyFill="1" applyBorder="1" applyAlignment="1">
      <alignment horizontal="center" vertical="center"/>
    </xf>
    <xf numFmtId="0" fontId="9" fillId="8" borderId="53" xfId="9" applyFont="1" applyFill="1" applyBorder="1" applyAlignment="1">
      <alignment horizontal="center" vertical="center"/>
    </xf>
    <xf numFmtId="0" fontId="9" fillId="8" borderId="51" xfId="9" applyFont="1" applyFill="1" applyBorder="1" applyAlignment="1">
      <alignment horizontal="center" vertical="center"/>
    </xf>
    <xf numFmtId="0" fontId="72" fillId="0" borderId="68" xfId="9" applyFont="1" applyBorder="1" applyAlignment="1">
      <alignment horizontal="center" vertical="center" wrapText="1"/>
    </xf>
    <xf numFmtId="0" fontId="72" fillId="0" borderId="9" xfId="9" applyFont="1" applyBorder="1" applyAlignment="1">
      <alignment horizontal="center" vertical="center" wrapText="1"/>
    </xf>
    <xf numFmtId="0" fontId="72" fillId="0" borderId="72" xfId="9" applyFont="1" applyBorder="1" applyAlignment="1">
      <alignment horizontal="center" vertical="center" wrapText="1"/>
    </xf>
    <xf numFmtId="0" fontId="72" fillId="0" borderId="61" xfId="9" applyFont="1" applyBorder="1" applyAlignment="1">
      <alignment horizontal="center" vertical="center" wrapText="1"/>
    </xf>
    <xf numFmtId="0" fontId="72" fillId="0" borderId="79" xfId="9" applyFont="1" applyBorder="1" applyAlignment="1">
      <alignment horizontal="center" vertical="center" wrapText="1"/>
    </xf>
    <xf numFmtId="0" fontId="72" fillId="0" borderId="65" xfId="9" applyFont="1" applyBorder="1" applyAlignment="1">
      <alignment horizontal="center" vertical="center" wrapText="1"/>
    </xf>
    <xf numFmtId="0" fontId="72" fillId="0" borderId="54" xfId="9" applyFont="1" applyBorder="1" applyAlignment="1">
      <alignment horizontal="center" vertical="center" wrapText="1"/>
    </xf>
    <xf numFmtId="0" fontId="72" fillId="0" borderId="53" xfId="9" applyFont="1" applyBorder="1" applyAlignment="1">
      <alignment horizontal="center" vertical="center" wrapText="1"/>
    </xf>
    <xf numFmtId="44" fontId="72" fillId="0" borderId="53" xfId="5" applyFont="1" applyBorder="1" applyAlignment="1">
      <alignment horizontal="center" vertical="center" wrapText="1"/>
    </xf>
    <xf numFmtId="44" fontId="72" fillId="0" borderId="51" xfId="5" applyFont="1" applyBorder="1" applyAlignment="1">
      <alignment horizontal="center" vertical="center" wrapText="1"/>
    </xf>
    <xf numFmtId="0" fontId="7" fillId="8" borderId="54" xfId="9" applyFont="1" applyFill="1" applyBorder="1" applyAlignment="1">
      <alignment horizontal="center" vertical="center" wrapText="1"/>
    </xf>
    <xf numFmtId="0" fontId="7" fillId="8" borderId="53" xfId="9" applyFont="1" applyFill="1" applyBorder="1" applyAlignment="1">
      <alignment horizontal="center" vertical="center" wrapText="1"/>
    </xf>
    <xf numFmtId="0" fontId="7" fillId="8" borderId="51" xfId="9" applyFont="1" applyFill="1" applyBorder="1" applyAlignment="1">
      <alignment horizontal="center" vertical="center" wrapText="1"/>
    </xf>
    <xf numFmtId="0" fontId="26" fillId="0" borderId="0" xfId="9" applyFont="1" applyFill="1" applyBorder="1" applyAlignment="1">
      <alignment horizontal="center" vertical="center" wrapText="1"/>
    </xf>
    <xf numFmtId="0" fontId="25" fillId="0" borderId="0" xfId="9" applyFont="1" applyFill="1" applyBorder="1" applyAlignment="1">
      <alignment horizontal="center" vertical="center" wrapText="1"/>
    </xf>
    <xf numFmtId="0" fontId="23" fillId="19" borderId="50" xfId="9" applyFont="1" applyFill="1" applyBorder="1" applyAlignment="1" applyProtection="1">
      <alignment horizontal="center" vertical="center"/>
      <protection locked="0"/>
    </xf>
    <xf numFmtId="0" fontId="23" fillId="19" borderId="52" xfId="9" applyFont="1" applyFill="1" applyBorder="1" applyAlignment="1" applyProtection="1">
      <alignment horizontal="center" vertical="center"/>
      <protection locked="0"/>
    </xf>
    <xf numFmtId="0" fontId="23" fillId="19" borderId="38" xfId="9" applyFont="1" applyFill="1" applyBorder="1" applyAlignment="1" applyProtection="1">
      <alignment horizontal="center" vertical="center"/>
      <protection locked="0"/>
    </xf>
    <xf numFmtId="0" fontId="57" fillId="15" borderId="74" xfId="9" applyFont="1" applyFill="1" applyBorder="1" applyAlignment="1">
      <alignment horizontal="left" vertical="center" wrapText="1" indent="1"/>
    </xf>
    <xf numFmtId="0" fontId="57" fillId="15" borderId="75" xfId="9" applyFont="1" applyFill="1" applyBorder="1" applyAlignment="1">
      <alignment horizontal="left" vertical="center" wrapText="1" indent="1"/>
    </xf>
    <xf numFmtId="0" fontId="62" fillId="15" borderId="75" xfId="9" applyFont="1" applyFill="1" applyBorder="1" applyAlignment="1">
      <alignment horizontal="left" vertical="center" wrapText="1" indent="1"/>
    </xf>
    <xf numFmtId="0" fontId="62" fillId="15" borderId="76" xfId="9" applyFont="1" applyFill="1" applyBorder="1" applyAlignment="1">
      <alignment horizontal="left" vertical="center" wrapText="1" indent="1"/>
    </xf>
    <xf numFmtId="0" fontId="7" fillId="28" borderId="49" xfId="9" applyFont="1" applyFill="1" applyBorder="1" applyAlignment="1">
      <alignment horizontal="right" vertical="center" wrapText="1"/>
    </xf>
    <xf numFmtId="0" fontId="8" fillId="28" borderId="14" xfId="9" applyFont="1" applyFill="1" applyBorder="1" applyAlignment="1">
      <alignment horizontal="right" vertical="center" wrapText="1"/>
    </xf>
    <xf numFmtId="0" fontId="41" fillId="29" borderId="63" xfId="9" applyFont="1" applyFill="1" applyBorder="1" applyAlignment="1">
      <alignment horizontal="center" vertical="center" wrapText="1"/>
    </xf>
    <xf numFmtId="0" fontId="41" fillId="29" borderId="69" xfId="9" applyFont="1" applyFill="1" applyBorder="1" applyAlignment="1">
      <alignment horizontal="center" vertical="center" wrapText="1"/>
    </xf>
    <xf numFmtId="0" fontId="41" fillId="29" borderId="70" xfId="9" applyFont="1" applyFill="1" applyBorder="1" applyAlignment="1">
      <alignment horizontal="center" vertical="center" wrapText="1"/>
    </xf>
    <xf numFmtId="0" fontId="9" fillId="0" borderId="68" xfId="9" applyFont="1" applyBorder="1" applyAlignment="1">
      <alignment horizontal="center" vertical="center" wrapText="1"/>
    </xf>
    <xf numFmtId="0" fontId="9" fillId="0" borderId="9" xfId="9" applyFont="1" applyBorder="1" applyAlignment="1">
      <alignment horizontal="center" vertical="center" wrapText="1"/>
    </xf>
    <xf numFmtId="0" fontId="9" fillId="0" borderId="72" xfId="9" applyFont="1" applyBorder="1" applyAlignment="1">
      <alignment horizontal="center" vertical="center" wrapText="1"/>
    </xf>
    <xf numFmtId="0" fontId="9" fillId="0" borderId="60" xfId="9" applyFont="1" applyBorder="1" applyAlignment="1">
      <alignment horizontal="center" vertical="center" wrapText="1"/>
    </xf>
    <xf numFmtId="0" fontId="9" fillId="0" borderId="0" xfId="9" applyFont="1" applyBorder="1" applyAlignment="1">
      <alignment horizontal="center" vertical="center" wrapText="1"/>
    </xf>
    <xf numFmtId="0" fontId="9" fillId="0" borderId="43" xfId="9" applyFont="1" applyBorder="1" applyAlignment="1">
      <alignment horizontal="center" vertical="center" wrapText="1"/>
    </xf>
    <xf numFmtId="0" fontId="26" fillId="6" borderId="24" xfId="9" applyFont="1" applyFill="1" applyBorder="1" applyAlignment="1">
      <alignment horizontal="center" vertical="center" wrapText="1"/>
    </xf>
    <xf numFmtId="0" fontId="26" fillId="6" borderId="37" xfId="9" applyFont="1" applyFill="1" applyBorder="1" applyAlignment="1">
      <alignment horizontal="center" vertical="center" wrapText="1"/>
    </xf>
    <xf numFmtId="0" fontId="26" fillId="6" borderId="29" xfId="9" applyFont="1" applyFill="1" applyBorder="1" applyAlignment="1">
      <alignment horizontal="center" vertical="center" wrapText="1"/>
    </xf>
    <xf numFmtId="0" fontId="26" fillId="6" borderId="12" xfId="9" applyFont="1" applyFill="1" applyBorder="1" applyAlignment="1">
      <alignment horizontal="center" vertical="center" wrapText="1"/>
    </xf>
    <xf numFmtId="0" fontId="7" fillId="27" borderId="12" xfId="9" applyFont="1" applyFill="1" applyBorder="1" applyAlignment="1">
      <alignment horizontal="center" vertical="center" wrapText="1"/>
    </xf>
    <xf numFmtId="0" fontId="7" fillId="7" borderId="54" xfId="9" applyFont="1" applyFill="1" applyBorder="1" applyAlignment="1">
      <alignment horizontal="center" vertical="center" wrapText="1"/>
    </xf>
    <xf numFmtId="0" fontId="7" fillId="7" borderId="53" xfId="9" applyFont="1" applyFill="1" applyBorder="1" applyAlignment="1">
      <alignment horizontal="center" vertical="center" wrapText="1"/>
    </xf>
    <xf numFmtId="0" fontId="7" fillId="7" borderId="51" xfId="9" applyFont="1" applyFill="1" applyBorder="1" applyAlignment="1">
      <alignment horizontal="center" vertical="center" wrapText="1"/>
    </xf>
    <xf numFmtId="0" fontId="9" fillId="27" borderId="12" xfId="9" applyFont="1" applyFill="1" applyBorder="1" applyAlignment="1">
      <alignment horizontal="center" vertical="center" wrapText="1"/>
    </xf>
    <xf numFmtId="0" fontId="9" fillId="7" borderId="54" xfId="9" applyFont="1" applyFill="1" applyBorder="1" applyAlignment="1">
      <alignment horizontal="center" vertical="center" wrapText="1"/>
    </xf>
    <xf numFmtId="0" fontId="9" fillId="7" borderId="53" xfId="9" applyFont="1" applyFill="1" applyBorder="1" applyAlignment="1">
      <alignment horizontal="center" vertical="center" wrapText="1"/>
    </xf>
    <xf numFmtId="0" fontId="9" fillId="7" borderId="51" xfId="9" applyFont="1" applyFill="1" applyBorder="1" applyAlignment="1">
      <alignment horizontal="center" vertical="center" wrapText="1"/>
    </xf>
    <xf numFmtId="0" fontId="7" fillId="0" borderId="0" xfId="9" applyFont="1" applyFill="1" applyBorder="1" applyAlignment="1">
      <alignment horizontal="center" vertical="center" wrapText="1"/>
    </xf>
    <xf numFmtId="0" fontId="39" fillId="0" borderId="12" xfId="0" applyFont="1" applyBorder="1" applyAlignment="1">
      <alignment horizontal="center" vertical="center"/>
    </xf>
    <xf numFmtId="0" fontId="61" fillId="0" borderId="12" xfId="0" applyFont="1" applyBorder="1" applyAlignment="1">
      <alignment horizontal="center" vertical="center" wrapText="1"/>
    </xf>
    <xf numFmtId="0" fontId="60" fillId="20" borderId="44" xfId="0" applyFont="1" applyFill="1" applyBorder="1" applyAlignment="1">
      <alignment horizontal="center" vertical="center"/>
    </xf>
    <xf numFmtId="0" fontId="60" fillId="20" borderId="67" xfId="0" applyFont="1" applyFill="1" applyBorder="1" applyAlignment="1">
      <alignment horizontal="center" vertical="center"/>
    </xf>
    <xf numFmtId="0" fontId="46" fillId="9" borderId="4" xfId="0" applyFont="1" applyFill="1" applyBorder="1" applyAlignment="1">
      <alignment horizontal="center" vertical="center" wrapText="1"/>
    </xf>
    <xf numFmtId="0" fontId="46" fillId="9" borderId="31" xfId="0" applyFont="1" applyFill="1" applyBorder="1" applyAlignment="1">
      <alignment horizontal="center" vertical="center" wrapText="1"/>
    </xf>
    <xf numFmtId="0" fontId="7" fillId="21" borderId="50" xfId="9" applyFont="1" applyFill="1" applyBorder="1" applyAlignment="1">
      <alignment horizontal="center" vertical="center" wrapText="1"/>
    </xf>
    <xf numFmtId="0" fontId="7" fillId="21" borderId="52" xfId="9" applyFont="1" applyFill="1" applyBorder="1" applyAlignment="1">
      <alignment horizontal="center" vertical="center" wrapText="1"/>
    </xf>
    <xf numFmtId="0" fontId="7" fillId="21" borderId="38" xfId="9" applyFont="1" applyFill="1" applyBorder="1" applyAlignment="1">
      <alignment horizontal="center" vertical="center" wrapText="1"/>
    </xf>
    <xf numFmtId="0" fontId="7" fillId="6" borderId="10" xfId="9" applyFont="1" applyFill="1" applyBorder="1" applyAlignment="1">
      <alignment horizontal="center" vertical="center" wrapText="1"/>
    </xf>
    <xf numFmtId="0" fontId="7" fillId="6" borderId="7" xfId="9" applyFont="1" applyFill="1" applyBorder="1" applyAlignment="1">
      <alignment horizontal="center" vertical="center" wrapText="1"/>
    </xf>
    <xf numFmtId="0" fontId="7" fillId="6" borderId="5" xfId="9" applyFont="1" applyFill="1" applyBorder="1" applyAlignment="1">
      <alignment horizontal="center" vertical="center" wrapText="1"/>
    </xf>
  </cellXfs>
  <cellStyles count="22">
    <cellStyle name="Hipervínculo" xfId="20" builtinId="8" hidden="1"/>
    <cellStyle name="Hipervínculo visitado" xfId="21" builtinId="9" hidden="1"/>
    <cellStyle name="Millares" xfId="1" builtinId="3"/>
    <cellStyle name="Millares [0] 2 2" xfId="2"/>
    <cellStyle name="Millares 2" xfId="3"/>
    <cellStyle name="Millares 3" xfId="4"/>
    <cellStyle name="Moneda" xfId="5" builtinId="4"/>
    <cellStyle name="Moneda 2" xfId="6"/>
    <cellStyle name="Moneda 4" xfId="7"/>
    <cellStyle name="Moneda 5" xfId="8"/>
    <cellStyle name="Normal" xfId="0" builtinId="0"/>
    <cellStyle name="Normal 13" xfId="9"/>
    <cellStyle name="Normal 2" xfId="10"/>
    <cellStyle name="Normal 2 2" xfId="11"/>
    <cellStyle name="Normal 3" xfId="12"/>
    <cellStyle name="Normal 4" xfId="13"/>
    <cellStyle name="Normal 6" xfId="14"/>
    <cellStyle name="Normal 7" xfId="15"/>
    <cellStyle name="Porcentaje" xfId="17" builtinId="5"/>
    <cellStyle name="Porcentaje 2" xfId="16"/>
    <cellStyle name="Porcentual 2" xfId="18"/>
    <cellStyle name="Porcentual 2 3" xfId="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104775</xdr:rowOff>
        </xdr:from>
        <xdr:to>
          <xdr:col>1</xdr:col>
          <xdr:colOff>1095375</xdr:colOff>
          <xdr:row>0</xdr:row>
          <xdr:rowOff>771525</xdr:rowOff>
        </xdr:to>
        <xdr:sp macro="" textlink="">
          <xdr:nvSpPr>
            <xdr:cNvPr id="26625" name="Object 1" hidden="1">
              <a:extLst>
                <a:ext uri="{63B3BB69-23CF-44E3-9099-C40C66FF867C}">
                  <a14:compatExt spid="_x0000_s266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104775</xdr:rowOff>
        </xdr:from>
        <xdr:to>
          <xdr:col>1</xdr:col>
          <xdr:colOff>1095375</xdr:colOff>
          <xdr:row>1</xdr:row>
          <xdr:rowOff>295275</xdr:rowOff>
        </xdr:to>
        <xdr:sp macro="" textlink="">
          <xdr:nvSpPr>
            <xdr:cNvPr id="26375" name="Object 775" hidden="1">
              <a:extLst>
                <a:ext uri="{63B3BB69-23CF-44E3-9099-C40C66FF867C}">
                  <a14:compatExt spid="_x0000_s26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1676400</xdr:colOff>
      <xdr:row>0</xdr:row>
      <xdr:rowOff>180975</xdr:rowOff>
    </xdr:from>
    <xdr:to>
      <xdr:col>7</xdr:col>
      <xdr:colOff>76200</xdr:colOff>
      <xdr:row>3</xdr:row>
      <xdr:rowOff>104775</xdr:rowOff>
    </xdr:to>
    <xdr:pic>
      <xdr:nvPicPr>
        <xdr:cNvPr id="62536" name="2 Imagen" descr="untitled">
          <a:extLst>
            <a:ext uri="{FF2B5EF4-FFF2-40B4-BE49-F238E27FC236}">
              <a16:creationId xmlns:a16="http://schemas.microsoft.com/office/drawing/2014/main" id="{A42D044D-BD1A-4600-965E-F88A6FEE0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4850" y="180975"/>
          <a:ext cx="1123950" cy="10763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19050</xdr:colOff>
      <xdr:row>23</xdr:row>
      <xdr:rowOff>152400</xdr:rowOff>
    </xdr:from>
    <xdr:to>
      <xdr:col>4</xdr:col>
      <xdr:colOff>1447800</xdr:colOff>
      <xdr:row>24</xdr:row>
      <xdr:rowOff>428625</xdr:rowOff>
    </xdr:to>
    <xdr:pic>
      <xdr:nvPicPr>
        <xdr:cNvPr id="63704" name="1 Imagen">
          <a:extLst>
            <a:ext uri="{FF2B5EF4-FFF2-40B4-BE49-F238E27FC236}">
              <a16:creationId xmlns:a16="http://schemas.microsoft.com/office/drawing/2014/main" id="{53989AB9-DD1A-49B4-A16C-290FF85378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7934325"/>
          <a:ext cx="1428750" cy="4381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19050</xdr:colOff>
      <xdr:row>11</xdr:row>
      <xdr:rowOff>152400</xdr:rowOff>
    </xdr:from>
    <xdr:to>
      <xdr:col>5</xdr:col>
      <xdr:colOff>0</xdr:colOff>
      <xdr:row>12</xdr:row>
      <xdr:rowOff>409575</xdr:rowOff>
    </xdr:to>
    <xdr:pic>
      <xdr:nvPicPr>
        <xdr:cNvPr id="63705" name="1 Imagen">
          <a:extLst>
            <a:ext uri="{FF2B5EF4-FFF2-40B4-BE49-F238E27FC236}">
              <a16:creationId xmlns:a16="http://schemas.microsoft.com/office/drawing/2014/main" id="{DCC614C5-E085-4830-AFE1-7C8F739AB2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3657600"/>
          <a:ext cx="14763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4</xdr:col>
      <xdr:colOff>9525</xdr:colOff>
      <xdr:row>54</xdr:row>
      <xdr:rowOff>104775</xdr:rowOff>
    </xdr:from>
    <xdr:to>
      <xdr:col>4</xdr:col>
      <xdr:colOff>1409700</xdr:colOff>
      <xdr:row>54</xdr:row>
      <xdr:rowOff>561975</xdr:rowOff>
    </xdr:to>
    <xdr:pic>
      <xdr:nvPicPr>
        <xdr:cNvPr id="63706" name="1 Imagen">
          <a:extLst>
            <a:ext uri="{FF2B5EF4-FFF2-40B4-BE49-F238E27FC236}">
              <a16:creationId xmlns:a16="http://schemas.microsoft.com/office/drawing/2014/main" id="{5D9E902E-7148-4F10-8444-8F01B7058C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5525" y="17840325"/>
          <a:ext cx="1400175" cy="457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1</xdr:row>
          <xdr:rowOff>66675</xdr:rowOff>
        </xdr:from>
        <xdr:to>
          <xdr:col>1</xdr:col>
          <xdr:colOff>314325</xdr:colOff>
          <xdr:row>1</xdr:row>
          <xdr:rowOff>723900</xdr:rowOff>
        </xdr:to>
        <xdr:sp macro="" textlink="">
          <xdr:nvSpPr>
            <xdr:cNvPr id="27649" name="Object 1" hidden="1">
              <a:extLst>
                <a:ext uri="{63B3BB69-23CF-44E3-9099-C40C66FF867C}">
                  <a14:compatExt spid="_x0000_s276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114300</xdr:rowOff>
        </xdr:from>
        <xdr:to>
          <xdr:col>1</xdr:col>
          <xdr:colOff>647700</xdr:colOff>
          <xdr:row>1</xdr:row>
          <xdr:rowOff>457200</xdr:rowOff>
        </xdr:to>
        <xdr:sp macro="" textlink="">
          <xdr:nvSpPr>
            <xdr:cNvPr id="29697" name="Object 1" hidden="1">
              <a:extLst>
                <a:ext uri="{63B3BB69-23CF-44E3-9099-C40C66FF867C}">
                  <a14:compatExt spid="_x0000_s296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66675</xdr:colOff>
          <xdr:row>0</xdr:row>
          <xdr:rowOff>85725</xdr:rowOff>
        </xdr:from>
        <xdr:to>
          <xdr:col>1</xdr:col>
          <xdr:colOff>419100</xdr:colOff>
          <xdr:row>0</xdr:row>
          <xdr:rowOff>752475</xdr:rowOff>
        </xdr:to>
        <xdr:sp macro="" textlink="">
          <xdr:nvSpPr>
            <xdr:cNvPr id="36865" name="Object 1" hidden="1">
              <a:extLst>
                <a:ext uri="{63B3BB69-23CF-44E3-9099-C40C66FF867C}">
                  <a14:compatExt spid="_x0000_s368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0</xdr:rowOff>
        </xdr:from>
        <xdr:to>
          <xdr:col>0</xdr:col>
          <xdr:colOff>1028700</xdr:colOff>
          <xdr:row>0</xdr:row>
          <xdr:rowOff>485775</xdr:rowOff>
        </xdr:to>
        <xdr:sp macro="" textlink="">
          <xdr:nvSpPr>
            <xdr:cNvPr id="30722" name="Object 2" hidden="1">
              <a:extLst>
                <a:ext uri="{63B3BB69-23CF-44E3-9099-C40C66FF867C}">
                  <a14:compatExt spid="_x0000_s307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1.xml"/><Relationship Id="rId4"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5.xml"/><Relationship Id="rId5" Type="http://schemas.openxmlformats.org/officeDocument/2006/relationships/comments" Target="../comments2.xml"/><Relationship Id="rId4" Type="http://schemas.openxmlformats.org/officeDocument/2006/relationships/image" Target="../media/image1.png"/></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6.xml"/><Relationship Id="rId4" Type="http://schemas.openxmlformats.org/officeDocument/2006/relationships/image" Target="../media/image1.png"/></Relationships>
</file>

<file path=xl/worksheets/_rels/sheet7.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7.xml"/><Relationship Id="rId4" Type="http://schemas.openxmlformats.org/officeDocument/2006/relationships/image" Target="../media/image1.png"/></Relationships>
</file>

<file path=xl/worksheets/_rels/sheet8.xml.rels><?xml version="1.0" encoding="UTF-8" standalone="yes"?>
<Relationships xmlns="http://schemas.openxmlformats.org/package/2006/relationships"><Relationship Id="rId3" Type="http://schemas.openxmlformats.org/officeDocument/2006/relationships/oleObject" Target="../embeddings/oleObject6.bin"/><Relationship Id="rId2" Type="http://schemas.openxmlformats.org/officeDocument/2006/relationships/vmlDrawing" Target="../drawings/vmlDrawing6.vml"/><Relationship Id="rId1" Type="http://schemas.openxmlformats.org/officeDocument/2006/relationships/drawing" Target="../drawings/drawing8.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A9"/>
  <sheetViews>
    <sheetView zoomScale="85" zoomScaleNormal="85" zoomScalePageLayoutView="85" workbookViewId="0">
      <selection activeCell="C13" sqref="C13"/>
    </sheetView>
  </sheetViews>
  <sheetFormatPr baseColWidth="10" defaultColWidth="11.42578125" defaultRowHeight="12.75" x14ac:dyDescent="0.2"/>
  <cols>
    <col min="1" max="1" width="5.85546875" style="1" customWidth="1"/>
    <col min="2" max="2" width="49.28515625" style="1" customWidth="1"/>
    <col min="3" max="3" width="22" style="1" customWidth="1"/>
    <col min="4" max="4" width="15" style="1" customWidth="1"/>
    <col min="5" max="6" width="20.7109375" style="1" customWidth="1"/>
    <col min="7" max="7" width="18.42578125" style="1" customWidth="1"/>
    <col min="8" max="8" width="32.7109375" style="163" customWidth="1"/>
    <col min="9" max="9" width="14" style="196" hidden="1" customWidth="1"/>
    <col min="10" max="10" width="12.7109375" style="1" hidden="1" customWidth="1"/>
    <col min="11" max="13" width="0" style="1" hidden="1" customWidth="1"/>
    <col min="14" max="16384" width="11.42578125" style="1"/>
  </cols>
  <sheetData>
    <row r="1" spans="1:27" ht="95.25" customHeight="1" x14ac:dyDescent="0.2">
      <c r="A1" s="407" t="s">
        <v>152</v>
      </c>
      <c r="B1" s="408"/>
      <c r="C1" s="408"/>
      <c r="D1" s="408"/>
      <c r="E1" s="408"/>
      <c r="F1" s="408"/>
      <c r="G1" s="408"/>
      <c r="H1" s="409"/>
      <c r="I1" s="194"/>
      <c r="O1" s="96"/>
    </row>
    <row r="2" spans="1:27" ht="57.75" customHeight="1" x14ac:dyDescent="0.2">
      <c r="A2" s="404" t="s">
        <v>153</v>
      </c>
      <c r="B2" s="405"/>
      <c r="C2" s="405"/>
      <c r="D2" s="405"/>
      <c r="E2" s="405"/>
      <c r="F2" s="405"/>
      <c r="G2" s="405"/>
      <c r="H2" s="406"/>
      <c r="I2" s="195"/>
      <c r="J2" s="97"/>
      <c r="K2" s="97"/>
      <c r="L2" s="97"/>
      <c r="M2" s="97"/>
      <c r="N2" s="97"/>
      <c r="O2" s="97"/>
      <c r="P2" s="97"/>
      <c r="Q2" s="114"/>
      <c r="R2" s="114"/>
      <c r="S2" s="114"/>
      <c r="T2" s="114"/>
    </row>
    <row r="3" spans="1:27" ht="16.5" thickBot="1" x14ac:dyDescent="0.3">
      <c r="A3" s="115"/>
      <c r="B3" s="116"/>
      <c r="C3" s="116"/>
      <c r="D3" s="116"/>
      <c r="E3" s="116"/>
      <c r="F3" s="116"/>
      <c r="G3" s="116"/>
      <c r="H3" s="162"/>
    </row>
    <row r="4" spans="1:27" ht="34.5" customHeight="1" x14ac:dyDescent="0.2">
      <c r="A4" s="412" t="s">
        <v>0</v>
      </c>
      <c r="B4" s="402" t="s">
        <v>1</v>
      </c>
      <c r="C4" s="227" t="s">
        <v>2</v>
      </c>
      <c r="D4" s="207" t="s">
        <v>3</v>
      </c>
      <c r="E4" s="207" t="s">
        <v>4</v>
      </c>
      <c r="F4" s="207" t="s">
        <v>5</v>
      </c>
      <c r="G4" s="402" t="s">
        <v>6</v>
      </c>
      <c r="H4" s="410" t="s">
        <v>7</v>
      </c>
      <c r="I4" s="197" t="s">
        <v>8</v>
      </c>
      <c r="J4" s="197" t="s">
        <v>9</v>
      </c>
      <c r="K4" s="197" t="s">
        <v>10</v>
      </c>
      <c r="L4" s="197" t="s">
        <v>11</v>
      </c>
    </row>
    <row r="5" spans="1:27" ht="33.75" customHeight="1" thickBot="1" x14ac:dyDescent="0.25">
      <c r="A5" s="413"/>
      <c r="B5" s="403"/>
      <c r="C5" s="228" t="s">
        <v>467</v>
      </c>
      <c r="D5" s="214" t="s">
        <v>12</v>
      </c>
      <c r="E5" s="214" t="s">
        <v>12</v>
      </c>
      <c r="F5" s="214" t="s">
        <v>12</v>
      </c>
      <c r="G5" s="403"/>
      <c r="H5" s="411"/>
      <c r="I5" s="401" t="s">
        <v>13</v>
      </c>
      <c r="J5" s="401"/>
      <c r="K5" s="401"/>
      <c r="L5" s="401"/>
    </row>
    <row r="6" spans="1:27" ht="33" customHeight="1" x14ac:dyDescent="0.2">
      <c r="A6" s="192">
        <v>1</v>
      </c>
      <c r="B6" s="208" t="s">
        <v>466</v>
      </c>
      <c r="C6" s="396" t="s">
        <v>125</v>
      </c>
      <c r="D6" s="193" t="s">
        <v>125</v>
      </c>
      <c r="E6" s="193" t="s">
        <v>125</v>
      </c>
      <c r="F6" s="193" t="s">
        <v>125</v>
      </c>
      <c r="G6" s="193" t="s">
        <v>502</v>
      </c>
      <c r="H6" s="201">
        <f>+'PUNTAJE FINAL'!C13</f>
        <v>978.84683628088783</v>
      </c>
      <c r="I6" s="199"/>
      <c r="J6" s="198"/>
      <c r="K6" s="198"/>
      <c r="L6" s="198"/>
      <c r="M6" s="117" t="s">
        <v>14</v>
      </c>
      <c r="N6" s="98"/>
      <c r="O6" s="98"/>
      <c r="P6" s="98"/>
      <c r="Q6" s="98"/>
      <c r="R6" s="98"/>
      <c r="S6" s="98"/>
      <c r="T6" s="98"/>
      <c r="U6" s="98"/>
      <c r="V6" s="98"/>
      <c r="W6" s="98"/>
      <c r="X6" s="98"/>
      <c r="Y6" s="98"/>
      <c r="Z6" s="98"/>
      <c r="AA6" s="98"/>
    </row>
    <row r="7" spans="1:27" ht="35.25" x14ac:dyDescent="0.2">
      <c r="A7" s="124">
        <v>2</v>
      </c>
      <c r="B7" s="209" t="s">
        <v>465</v>
      </c>
      <c r="C7" s="128" t="s">
        <v>125</v>
      </c>
      <c r="D7" s="128" t="s">
        <v>125</v>
      </c>
      <c r="E7" s="128" t="s">
        <v>125</v>
      </c>
      <c r="F7" s="128" t="s">
        <v>125</v>
      </c>
      <c r="G7" s="128" t="s">
        <v>502</v>
      </c>
      <c r="H7" s="395">
        <f>+'PUNTAJE FINAL'!E13</f>
        <v>981.60397456489557</v>
      </c>
      <c r="I7" s="200" t="s">
        <v>15</v>
      </c>
      <c r="J7" s="198"/>
      <c r="K7" s="198"/>
      <c r="L7" s="198"/>
      <c r="M7" s="117" t="s">
        <v>14</v>
      </c>
      <c r="N7" s="98"/>
      <c r="O7" s="98"/>
      <c r="P7" s="98"/>
      <c r="Q7" s="98"/>
      <c r="R7" s="98"/>
      <c r="S7" s="98"/>
      <c r="T7" s="98"/>
      <c r="U7" s="98"/>
      <c r="V7" s="98"/>
      <c r="W7" s="98"/>
      <c r="X7" s="98"/>
      <c r="Y7" s="98"/>
      <c r="Z7" s="98"/>
      <c r="AA7" s="98"/>
    </row>
    <row r="9" spans="1:27" x14ac:dyDescent="0.2">
      <c r="H9" s="202"/>
    </row>
  </sheetData>
  <autoFilter ref="A4:H7">
    <filterColumn colId="2" showButton="0"/>
  </autoFilter>
  <mergeCells count="7">
    <mergeCell ref="I5:L5"/>
    <mergeCell ref="G4:G5"/>
    <mergeCell ref="A2:H2"/>
    <mergeCell ref="A1:H1"/>
    <mergeCell ref="H4:H5"/>
    <mergeCell ref="A4:A5"/>
    <mergeCell ref="B4:B5"/>
  </mergeCells>
  <printOptions horizontalCentered="1" verticalCentered="1"/>
  <pageMargins left="0.70866141732283472" right="0.70866141732283472" top="0.74803149606299213" bottom="0.74803149606299213" header="0.31496062992125984" footer="0.31496062992125984"/>
  <pageSetup scale="44" orientation="portrait"/>
  <drawing r:id="rId1"/>
  <legacyDrawing r:id="rId2"/>
  <oleObjects>
    <mc:AlternateContent xmlns:mc="http://schemas.openxmlformats.org/markup-compatibility/2006">
      <mc:Choice Requires="x14">
        <oleObject progId="PBrush" shapeId="26625" r:id="rId3">
          <objectPr defaultSize="0" autoPict="0" r:id="rId4">
            <anchor moveWithCells="1" sizeWithCells="1">
              <from>
                <xdr:col>0</xdr:col>
                <xdr:colOff>142875</xdr:colOff>
                <xdr:row>0</xdr:row>
                <xdr:rowOff>104775</xdr:rowOff>
              </from>
              <to>
                <xdr:col>1</xdr:col>
                <xdr:colOff>1095375</xdr:colOff>
                <xdr:row>0</xdr:row>
                <xdr:rowOff>771525</xdr:rowOff>
              </to>
            </anchor>
          </objectPr>
        </oleObject>
      </mc:Choice>
      <mc:Fallback>
        <oleObject progId="PBrush" shapeId="26625" r:id="rId3"/>
      </mc:Fallback>
    </mc:AlternateContent>
  </oleObjec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pageSetUpPr fitToPage="1"/>
  </sheetPr>
  <dimension ref="A1:AA28"/>
  <sheetViews>
    <sheetView tabSelected="1" topLeftCell="O1" zoomScale="70" zoomScaleNormal="70" zoomScaleSheetLayoutView="55" zoomScalePageLayoutView="70" workbookViewId="0">
      <selection sqref="A1:XFD2"/>
    </sheetView>
  </sheetViews>
  <sheetFormatPr baseColWidth="10" defaultColWidth="11.42578125" defaultRowHeight="12.75" x14ac:dyDescent="0.25"/>
  <cols>
    <col min="1" max="1" width="5.85546875" style="95" customWidth="1"/>
    <col min="2" max="2" width="32.7109375" style="95" customWidth="1"/>
    <col min="3" max="3" width="12.28515625" style="95" customWidth="1"/>
    <col min="4" max="4" width="9.28515625" style="95" customWidth="1"/>
    <col min="5" max="5" width="33.42578125" style="95" customWidth="1"/>
    <col min="6" max="6" width="30.42578125" style="95" customWidth="1"/>
    <col min="7" max="7" width="19.28515625" style="94" customWidth="1"/>
    <col min="8" max="8" width="59.7109375" style="95" customWidth="1"/>
    <col min="9" max="9" width="17" style="95" customWidth="1"/>
    <col min="10" max="10" width="16.42578125" style="94" customWidth="1"/>
    <col min="11" max="11" width="20" style="95" bestFit="1" customWidth="1"/>
    <col min="12" max="12" width="20.7109375" style="94" bestFit="1" customWidth="1"/>
    <col min="13" max="13" width="17.140625" style="94" bestFit="1" customWidth="1"/>
    <col min="14" max="15" width="17.140625" style="94" customWidth="1"/>
    <col min="16" max="16" width="32" style="94" customWidth="1"/>
    <col min="17" max="17" width="15.7109375" style="95" customWidth="1"/>
    <col min="18" max="18" width="10.140625" style="95" customWidth="1"/>
    <col min="19" max="20" width="18.7109375" style="95" customWidth="1"/>
    <col min="21" max="21" width="18.42578125" style="95" customWidth="1"/>
    <col min="22" max="22" width="21.42578125" style="94" customWidth="1"/>
    <col min="23" max="23" width="77" style="95" customWidth="1"/>
    <col min="24" max="16384" width="11.42578125" style="95"/>
  </cols>
  <sheetData>
    <row r="1" spans="1:27" ht="38.1" customHeight="1" x14ac:dyDescent="0.25">
      <c r="A1" s="425" t="str">
        <f>+'EVALUACIÓN CONSOLIDADA'!A1:H1</f>
        <v>EVALUACION INVITACIÓN ABIERTA No. IA - 009 - 2016</v>
      </c>
      <c r="B1" s="425"/>
      <c r="C1" s="425"/>
      <c r="D1" s="425"/>
      <c r="E1" s="425"/>
      <c r="F1" s="425"/>
      <c r="G1" s="425"/>
      <c r="H1" s="425"/>
      <c r="I1" s="425"/>
      <c r="J1" s="425"/>
      <c r="K1" s="425"/>
      <c r="L1" s="425"/>
      <c r="M1" s="425"/>
      <c r="N1" s="425"/>
      <c r="O1" s="425"/>
      <c r="P1" s="425"/>
      <c r="Q1" s="425"/>
      <c r="R1" s="425"/>
      <c r="S1" s="425"/>
      <c r="T1" s="425"/>
      <c r="U1" s="425"/>
      <c r="V1" s="425"/>
      <c r="W1" s="425"/>
      <c r="X1" s="158"/>
      <c r="Y1" s="158"/>
      <c r="Z1" s="158"/>
      <c r="AA1" s="158"/>
    </row>
    <row r="2" spans="1:27" ht="55.5" customHeight="1" x14ac:dyDescent="0.25">
      <c r="A2" s="426" t="str">
        <f>+'EVALUACIÓN CONSOLIDADA'!A2:H2</f>
        <v>OBJETO: REFORZAMIENTO ESTRUCTURAL DEL EDIFICIO PERTENECIENTE AL INSTITUTO COLOMBIANO PARA LA EVALUACIÓN DE LA EDUCACIÓN –  ICFES, UBICADO EN LA CALLE 17 No. 3-40 DE LA CIUDAD DE BOGOTÁ D.C.</v>
      </c>
      <c r="B2" s="426"/>
      <c r="C2" s="426"/>
      <c r="D2" s="426"/>
      <c r="E2" s="426"/>
      <c r="F2" s="426"/>
      <c r="G2" s="426"/>
      <c r="H2" s="426"/>
      <c r="I2" s="426"/>
      <c r="J2" s="426"/>
      <c r="K2" s="426"/>
      <c r="L2" s="426"/>
      <c r="M2" s="426"/>
      <c r="N2" s="426"/>
      <c r="O2" s="426"/>
      <c r="P2" s="426"/>
      <c r="Q2" s="426"/>
      <c r="R2" s="426"/>
      <c r="S2" s="426"/>
      <c r="T2" s="426"/>
      <c r="U2" s="426"/>
      <c r="V2" s="426"/>
      <c r="W2" s="426"/>
      <c r="X2" s="108"/>
      <c r="Y2" s="108"/>
      <c r="Z2" s="108"/>
      <c r="AA2" s="108"/>
    </row>
    <row r="3" spans="1:27" ht="18" customHeight="1" x14ac:dyDescent="0.25">
      <c r="A3" s="426" t="s">
        <v>154</v>
      </c>
      <c r="B3" s="426"/>
      <c r="C3" s="426"/>
      <c r="D3" s="426"/>
      <c r="E3" s="426"/>
      <c r="F3" s="426"/>
      <c r="G3" s="426"/>
      <c r="H3" s="426"/>
      <c r="I3" s="426"/>
      <c r="J3" s="426"/>
      <c r="K3" s="426"/>
      <c r="L3" s="426"/>
      <c r="M3" s="426"/>
      <c r="N3" s="426"/>
      <c r="O3" s="426"/>
      <c r="P3" s="426"/>
      <c r="Q3" s="426"/>
      <c r="R3" s="426"/>
      <c r="S3" s="426"/>
      <c r="T3" s="426"/>
      <c r="U3" s="426"/>
      <c r="V3" s="426"/>
      <c r="W3" s="426"/>
      <c r="X3" s="107"/>
      <c r="Y3" s="107"/>
      <c r="Z3" s="107"/>
      <c r="AA3" s="107"/>
    </row>
    <row r="4" spans="1:27" ht="21.75" customHeight="1" x14ac:dyDescent="0.25">
      <c r="A4" s="426" t="s">
        <v>16</v>
      </c>
      <c r="B4" s="426"/>
      <c r="C4" s="426"/>
      <c r="D4" s="426"/>
      <c r="E4" s="426"/>
      <c r="F4" s="426"/>
      <c r="G4" s="426"/>
      <c r="H4" s="426"/>
      <c r="I4" s="426"/>
      <c r="J4" s="426"/>
      <c r="K4" s="426"/>
      <c r="L4" s="426"/>
      <c r="M4" s="426"/>
      <c r="N4" s="426"/>
      <c r="O4" s="426"/>
      <c r="P4" s="426"/>
      <c r="Q4" s="426"/>
      <c r="R4" s="426"/>
      <c r="S4" s="426"/>
      <c r="T4" s="426"/>
      <c r="U4" s="426"/>
      <c r="V4" s="426"/>
      <c r="W4" s="426"/>
      <c r="X4" s="107"/>
      <c r="Y4" s="107"/>
      <c r="Z4" s="107"/>
      <c r="AA4" s="107"/>
    </row>
    <row r="5" spans="1:27" ht="16.5" x14ac:dyDescent="0.25">
      <c r="A5" s="120"/>
      <c r="B5" s="120"/>
      <c r="C5" s="120"/>
      <c r="D5" s="120"/>
      <c r="E5" s="120"/>
      <c r="F5" s="120"/>
      <c r="G5" s="120"/>
      <c r="H5" s="120"/>
      <c r="I5" s="120"/>
      <c r="J5" s="120"/>
      <c r="K5" s="120"/>
      <c r="L5" s="120"/>
      <c r="M5" s="120"/>
      <c r="N5" s="120"/>
      <c r="O5" s="120"/>
      <c r="P5" s="120"/>
      <c r="Q5" s="120"/>
      <c r="R5" s="120"/>
      <c r="S5" s="120"/>
      <c r="T5" s="120"/>
      <c r="U5" s="120"/>
      <c r="V5" s="120"/>
      <c r="X5" s="109"/>
      <c r="Y5" s="109"/>
      <c r="Z5" s="110"/>
      <c r="AA5" s="111"/>
    </row>
    <row r="6" spans="1:27" ht="24.75" customHeight="1" x14ac:dyDescent="0.25">
      <c r="A6" s="427" t="s">
        <v>17</v>
      </c>
      <c r="B6" s="427"/>
      <c r="C6" s="427"/>
      <c r="D6" s="427"/>
      <c r="E6" s="427"/>
      <c r="F6" s="427"/>
      <c r="G6" s="121"/>
      <c r="H6" s="119"/>
      <c r="I6" s="119"/>
      <c r="J6" s="123"/>
      <c r="K6" s="119"/>
      <c r="L6" s="118"/>
      <c r="M6" s="118"/>
      <c r="N6" s="118"/>
      <c r="O6" s="118"/>
      <c r="P6" s="118"/>
      <c r="Q6" s="119"/>
      <c r="R6" s="119"/>
      <c r="S6" s="122"/>
      <c r="T6" s="122"/>
      <c r="U6" s="122"/>
      <c r="V6" s="123"/>
      <c r="X6" s="109"/>
      <c r="Y6" s="109"/>
      <c r="Z6" s="110"/>
      <c r="AA6" s="111"/>
    </row>
    <row r="7" spans="1:27" ht="40.5" customHeight="1" thickBot="1" x14ac:dyDescent="0.3">
      <c r="A7" s="428" t="s">
        <v>155</v>
      </c>
      <c r="B7" s="428"/>
      <c r="C7" s="428"/>
      <c r="D7" s="428"/>
      <c r="E7" s="428"/>
      <c r="F7" s="428"/>
      <c r="G7" s="428"/>
      <c r="H7" s="428"/>
      <c r="I7" s="428"/>
      <c r="J7" s="428"/>
      <c r="K7" s="428"/>
      <c r="L7" s="428"/>
      <c r="M7" s="428"/>
      <c r="N7" s="428"/>
      <c r="O7" s="428"/>
      <c r="P7" s="428"/>
      <c r="Q7" s="428"/>
      <c r="R7" s="428"/>
      <c r="S7" s="428"/>
      <c r="T7" s="428"/>
      <c r="U7" s="428"/>
      <c r="V7" s="428"/>
      <c r="W7" s="428"/>
      <c r="X7" s="112"/>
      <c r="Y7" s="112"/>
      <c r="Z7" s="112"/>
      <c r="AA7" s="112"/>
    </row>
    <row r="8" spans="1:27" ht="33.75" customHeight="1" x14ac:dyDescent="0.25">
      <c r="A8" s="429" t="s">
        <v>0</v>
      </c>
      <c r="B8" s="431" t="s">
        <v>1</v>
      </c>
      <c r="C8" s="419" t="s">
        <v>18</v>
      </c>
      <c r="D8" s="420" t="s">
        <v>19</v>
      </c>
      <c r="E8" s="419" t="s">
        <v>20</v>
      </c>
      <c r="F8" s="419" t="s">
        <v>21</v>
      </c>
      <c r="G8" s="419" t="s">
        <v>22</v>
      </c>
      <c r="H8" s="419" t="s">
        <v>23</v>
      </c>
      <c r="I8" s="433" t="s">
        <v>27</v>
      </c>
      <c r="J8" s="433" t="s">
        <v>158</v>
      </c>
      <c r="K8" s="419" t="s">
        <v>24</v>
      </c>
      <c r="L8" s="419"/>
      <c r="M8" s="419"/>
      <c r="N8" s="422" t="s">
        <v>25</v>
      </c>
      <c r="O8" s="436" t="s">
        <v>159</v>
      </c>
      <c r="P8" s="436" t="s">
        <v>161</v>
      </c>
      <c r="Q8" s="419" t="s">
        <v>26</v>
      </c>
      <c r="R8" s="419"/>
      <c r="S8" s="419"/>
      <c r="T8" s="419"/>
      <c r="U8" s="419"/>
      <c r="V8" s="419"/>
      <c r="W8" s="439" t="s">
        <v>487</v>
      </c>
    </row>
    <row r="9" spans="1:27" ht="13.5" customHeight="1" x14ac:dyDescent="0.25">
      <c r="A9" s="430"/>
      <c r="B9" s="432"/>
      <c r="C9" s="418"/>
      <c r="D9" s="421"/>
      <c r="E9" s="417"/>
      <c r="F9" s="417"/>
      <c r="G9" s="418"/>
      <c r="H9" s="417"/>
      <c r="I9" s="434"/>
      <c r="J9" s="434"/>
      <c r="K9" s="417" t="s">
        <v>28</v>
      </c>
      <c r="L9" s="417" t="s">
        <v>29</v>
      </c>
      <c r="M9" s="417" t="s">
        <v>30</v>
      </c>
      <c r="N9" s="423"/>
      <c r="O9" s="437"/>
      <c r="P9" s="437"/>
      <c r="Q9" s="417" t="s">
        <v>31</v>
      </c>
      <c r="R9" s="417" t="s">
        <v>32</v>
      </c>
      <c r="S9" s="417" t="s">
        <v>33</v>
      </c>
      <c r="T9" s="417"/>
      <c r="U9" s="417"/>
      <c r="V9" s="417" t="s">
        <v>160</v>
      </c>
      <c r="W9" s="440"/>
    </row>
    <row r="10" spans="1:27" ht="65.25" customHeight="1" x14ac:dyDescent="0.25">
      <c r="A10" s="430"/>
      <c r="B10" s="432"/>
      <c r="C10" s="418"/>
      <c r="D10" s="421"/>
      <c r="E10" s="417"/>
      <c r="F10" s="417"/>
      <c r="G10" s="418"/>
      <c r="H10" s="417"/>
      <c r="I10" s="435"/>
      <c r="J10" s="435"/>
      <c r="K10" s="417"/>
      <c r="L10" s="417"/>
      <c r="M10" s="417"/>
      <c r="N10" s="423"/>
      <c r="O10" s="437"/>
      <c r="P10" s="437"/>
      <c r="Q10" s="418"/>
      <c r="R10" s="418"/>
      <c r="S10" s="215" t="s">
        <v>34</v>
      </c>
      <c r="T10" s="417" t="s">
        <v>35</v>
      </c>
      <c r="U10" s="417"/>
      <c r="V10" s="418"/>
      <c r="W10" s="440"/>
    </row>
    <row r="11" spans="1:27" ht="69.75" customHeight="1" x14ac:dyDescent="0.25">
      <c r="A11" s="430"/>
      <c r="B11" s="432"/>
      <c r="C11" s="418"/>
      <c r="D11" s="421"/>
      <c r="E11" s="417"/>
      <c r="F11" s="417"/>
      <c r="G11" s="418"/>
      <c r="H11" s="417"/>
      <c r="I11" s="215"/>
      <c r="J11" s="203"/>
      <c r="K11" s="216" t="s">
        <v>36</v>
      </c>
      <c r="L11" s="216" t="s">
        <v>36</v>
      </c>
      <c r="M11" s="417"/>
      <c r="N11" s="424"/>
      <c r="O11" s="438"/>
      <c r="P11" s="438"/>
      <c r="Q11" s="418"/>
      <c r="R11" s="418"/>
      <c r="S11" s="215" t="s">
        <v>37</v>
      </c>
      <c r="T11" s="215" t="s">
        <v>37</v>
      </c>
      <c r="U11" s="215" t="s">
        <v>38</v>
      </c>
      <c r="V11" s="418"/>
      <c r="W11" s="440"/>
    </row>
    <row r="12" spans="1:27" s="149" customFormat="1" ht="67.5" x14ac:dyDescent="0.25">
      <c r="A12" s="448">
        <v>1</v>
      </c>
      <c r="B12" s="446" t="str">
        <f>+'EVALUACIÓN CONSOLIDADA'!B6</f>
        <v>CONSORCIO CONCITEC PLT</v>
      </c>
      <c r="C12" s="153">
        <v>1</v>
      </c>
      <c r="D12" s="153" t="s">
        <v>468</v>
      </c>
      <c r="E12" s="153" t="s">
        <v>469</v>
      </c>
      <c r="F12" s="153" t="s">
        <v>470</v>
      </c>
      <c r="G12" s="153" t="s">
        <v>471</v>
      </c>
      <c r="H12" s="153" t="s">
        <v>472</v>
      </c>
      <c r="I12" s="153" t="s">
        <v>473</v>
      </c>
      <c r="J12" s="145">
        <v>2</v>
      </c>
      <c r="K12" s="188">
        <v>39832</v>
      </c>
      <c r="L12" s="188">
        <v>40449</v>
      </c>
      <c r="M12" s="153" t="str">
        <f>IF((N12="X"),"NO CUMPLE",IF((N12&gt;=1000),"CUMPLE","NO CUMPLE"))</f>
        <v>CUMPLE</v>
      </c>
      <c r="N12" s="154">
        <v>33669.129999999997</v>
      </c>
      <c r="O12" s="442">
        <f>SUM(N12:N13)</f>
        <v>37082.129999999997</v>
      </c>
      <c r="P12" s="444">
        <v>150</v>
      </c>
      <c r="Q12" s="153" t="s">
        <v>39</v>
      </c>
      <c r="R12" s="155">
        <v>0.2</v>
      </c>
      <c r="S12" s="156">
        <f>12816617609-1077060000</f>
        <v>11739557609</v>
      </c>
      <c r="T12" s="156">
        <f>+S12*R12</f>
        <v>2347911521.8000002</v>
      </c>
      <c r="U12" s="154">
        <f>+T12/SMMLV!C26</f>
        <v>5087.5655943661977</v>
      </c>
      <c r="V12" s="442">
        <f>SUM(U12:U13)</f>
        <v>6284.0896998200114</v>
      </c>
      <c r="W12" s="157"/>
    </row>
    <row r="13" spans="1:27" s="149" customFormat="1" ht="42.75" customHeight="1" thickBot="1" x14ac:dyDescent="0.3">
      <c r="A13" s="448"/>
      <c r="B13" s="447"/>
      <c r="C13" s="153">
        <v>2</v>
      </c>
      <c r="D13" s="153" t="s">
        <v>474</v>
      </c>
      <c r="E13" s="234" t="s">
        <v>475</v>
      </c>
      <c r="F13" s="153" t="s">
        <v>476</v>
      </c>
      <c r="G13" s="153" t="s">
        <v>477</v>
      </c>
      <c r="H13" s="153" t="s">
        <v>478</v>
      </c>
      <c r="I13" s="153" t="s">
        <v>473</v>
      </c>
      <c r="J13" s="152">
        <v>1</v>
      </c>
      <c r="K13" s="188">
        <v>39975</v>
      </c>
      <c r="L13" s="188">
        <v>40432</v>
      </c>
      <c r="M13" s="153" t="s">
        <v>125</v>
      </c>
      <c r="N13" s="154">
        <v>3413</v>
      </c>
      <c r="O13" s="443"/>
      <c r="P13" s="445"/>
      <c r="Q13" s="233" t="s">
        <v>39</v>
      </c>
      <c r="R13" s="164">
        <v>0.4</v>
      </c>
      <c r="S13" s="165">
        <v>1486382070</v>
      </c>
      <c r="T13" s="156">
        <f>+S13*R13</f>
        <v>594552828</v>
      </c>
      <c r="U13" s="154">
        <f>+T13/SMMLV!C27</f>
        <v>1196.5241054538137</v>
      </c>
      <c r="V13" s="443"/>
      <c r="W13" s="166"/>
    </row>
    <row r="14" spans="1:27" ht="24.75" customHeight="1" thickBot="1" x14ac:dyDescent="0.3">
      <c r="A14" s="237"/>
      <c r="B14" s="237"/>
      <c r="C14" s="238"/>
      <c r="D14" s="239"/>
      <c r="E14" s="239"/>
      <c r="F14" s="240"/>
      <c r="G14" s="241"/>
      <c r="H14" s="242"/>
      <c r="I14" s="242"/>
      <c r="J14" s="243"/>
      <c r="K14" s="414"/>
      <c r="L14" s="415"/>
      <c r="M14" s="415"/>
      <c r="N14" s="416"/>
      <c r="O14" s="204" t="str">
        <f>IF((O12="X"),"NO CUMPLE",IF((O12&gt;=7700),"CUMPLE","NO CUMPLE"))</f>
        <v>CUMPLE</v>
      </c>
      <c r="P14" s="327">
        <f>SUM(P12:P13)</f>
        <v>150</v>
      </c>
      <c r="Q14" s="205"/>
      <c r="R14" s="205"/>
      <c r="S14" s="205"/>
      <c r="T14" s="205"/>
      <c r="U14" s="205"/>
      <c r="V14" s="206" t="str">
        <f>IF((V12="X"),"NO CUMPLE",IF((V12&gt;=4942),"CUMPLE","NO CUMPLE"))</f>
        <v>CUMPLE</v>
      </c>
      <c r="W14" s="204"/>
    </row>
    <row r="15" spans="1:27" ht="33.75" customHeight="1" x14ac:dyDescent="0.25">
      <c r="A15" s="429" t="s">
        <v>0</v>
      </c>
      <c r="B15" s="431" t="s">
        <v>1</v>
      </c>
      <c r="C15" s="419" t="s">
        <v>18</v>
      </c>
      <c r="D15" s="420" t="s">
        <v>19</v>
      </c>
      <c r="E15" s="419" t="s">
        <v>20</v>
      </c>
      <c r="F15" s="419" t="s">
        <v>21</v>
      </c>
      <c r="G15" s="419" t="s">
        <v>22</v>
      </c>
      <c r="H15" s="419" t="s">
        <v>23</v>
      </c>
      <c r="I15" s="433" t="s">
        <v>27</v>
      </c>
      <c r="J15" s="433" t="s">
        <v>158</v>
      </c>
      <c r="K15" s="419" t="s">
        <v>24</v>
      </c>
      <c r="L15" s="419"/>
      <c r="M15" s="419"/>
      <c r="N15" s="422" t="s">
        <v>25</v>
      </c>
      <c r="O15" s="436" t="s">
        <v>159</v>
      </c>
      <c r="P15" s="436" t="s">
        <v>161</v>
      </c>
      <c r="Q15" s="419" t="s">
        <v>26</v>
      </c>
      <c r="R15" s="419"/>
      <c r="S15" s="419"/>
      <c r="T15" s="419"/>
      <c r="U15" s="419"/>
      <c r="V15" s="419"/>
      <c r="W15" s="439" t="s">
        <v>487</v>
      </c>
    </row>
    <row r="16" spans="1:27" ht="13.5" customHeight="1" x14ac:dyDescent="0.25">
      <c r="A16" s="430"/>
      <c r="B16" s="432"/>
      <c r="C16" s="418"/>
      <c r="D16" s="421"/>
      <c r="E16" s="417"/>
      <c r="F16" s="417"/>
      <c r="G16" s="418"/>
      <c r="H16" s="417"/>
      <c r="I16" s="434"/>
      <c r="J16" s="434"/>
      <c r="K16" s="417" t="s">
        <v>28</v>
      </c>
      <c r="L16" s="417" t="s">
        <v>29</v>
      </c>
      <c r="M16" s="417" t="s">
        <v>30</v>
      </c>
      <c r="N16" s="423"/>
      <c r="O16" s="437"/>
      <c r="P16" s="437"/>
      <c r="Q16" s="417" t="s">
        <v>31</v>
      </c>
      <c r="R16" s="417" t="s">
        <v>32</v>
      </c>
      <c r="S16" s="417" t="s">
        <v>33</v>
      </c>
      <c r="T16" s="417"/>
      <c r="U16" s="417"/>
      <c r="V16" s="417" t="s">
        <v>160</v>
      </c>
      <c r="W16" s="440"/>
    </row>
    <row r="17" spans="1:23" ht="65.25" customHeight="1" x14ac:dyDescent="0.25">
      <c r="A17" s="430"/>
      <c r="B17" s="432"/>
      <c r="C17" s="418"/>
      <c r="D17" s="421"/>
      <c r="E17" s="417"/>
      <c r="F17" s="417"/>
      <c r="G17" s="418"/>
      <c r="H17" s="417"/>
      <c r="I17" s="435"/>
      <c r="J17" s="435"/>
      <c r="K17" s="417"/>
      <c r="L17" s="417"/>
      <c r="M17" s="417"/>
      <c r="N17" s="423"/>
      <c r="O17" s="437"/>
      <c r="P17" s="437"/>
      <c r="Q17" s="418"/>
      <c r="R17" s="418"/>
      <c r="S17" s="230" t="s">
        <v>34</v>
      </c>
      <c r="T17" s="417" t="s">
        <v>35</v>
      </c>
      <c r="U17" s="417"/>
      <c r="V17" s="418"/>
      <c r="W17" s="440"/>
    </row>
    <row r="18" spans="1:23" ht="69.75" customHeight="1" x14ac:dyDescent="0.25">
      <c r="A18" s="430"/>
      <c r="B18" s="432"/>
      <c r="C18" s="418"/>
      <c r="D18" s="421"/>
      <c r="E18" s="417"/>
      <c r="F18" s="417"/>
      <c r="G18" s="418"/>
      <c r="H18" s="417"/>
      <c r="I18" s="230"/>
      <c r="J18" s="203"/>
      <c r="K18" s="231" t="s">
        <v>36</v>
      </c>
      <c r="L18" s="231" t="s">
        <v>36</v>
      </c>
      <c r="M18" s="417"/>
      <c r="N18" s="424"/>
      <c r="O18" s="438"/>
      <c r="P18" s="438"/>
      <c r="Q18" s="418"/>
      <c r="R18" s="418"/>
      <c r="S18" s="230" t="s">
        <v>37</v>
      </c>
      <c r="T18" s="230" t="s">
        <v>37</v>
      </c>
      <c r="U18" s="230" t="s">
        <v>38</v>
      </c>
      <c r="V18" s="418"/>
      <c r="W18" s="440"/>
    </row>
    <row r="19" spans="1:23" s="149" customFormat="1" ht="41.25" thickBot="1" x14ac:dyDescent="0.3">
      <c r="A19" s="235">
        <v>2</v>
      </c>
      <c r="B19" s="233" t="str">
        <f>+'EVALUACIÓN CONSOLIDADA'!B7</f>
        <v>CONSORCIO CC</v>
      </c>
      <c r="C19" s="153">
        <v>1</v>
      </c>
      <c r="D19" s="153" t="s">
        <v>479</v>
      </c>
      <c r="E19" s="153" t="s">
        <v>480</v>
      </c>
      <c r="F19" s="153" t="s">
        <v>482</v>
      </c>
      <c r="G19" s="153" t="s">
        <v>483</v>
      </c>
      <c r="H19" s="153" t="s">
        <v>484</v>
      </c>
      <c r="I19" s="153" t="s">
        <v>485</v>
      </c>
      <c r="J19" s="145">
        <v>27</v>
      </c>
      <c r="K19" s="188">
        <v>40287</v>
      </c>
      <c r="L19" s="188">
        <v>41258</v>
      </c>
      <c r="M19" s="153" t="str">
        <f>IF((N19="X"),"NO CUMPLE",IF((N19&gt;=1000),"CUMPLE","NO CUMPLE"))</f>
        <v>CUMPLE</v>
      </c>
      <c r="N19" s="154">
        <v>18026.79</v>
      </c>
      <c r="O19" s="232">
        <f>SUM(N19:N19)</f>
        <v>18026.79</v>
      </c>
      <c r="P19" s="323">
        <v>150</v>
      </c>
      <c r="Q19" s="153" t="s">
        <v>39</v>
      </c>
      <c r="R19" s="155">
        <v>0.7</v>
      </c>
      <c r="S19" s="156">
        <v>19752130190.919998</v>
      </c>
      <c r="T19" s="156">
        <f>+S19*R19</f>
        <v>13826491133.643997</v>
      </c>
      <c r="U19" s="154">
        <f>+T19/SMMLV!C28</f>
        <v>26847.555599308733</v>
      </c>
      <c r="V19" s="232">
        <f>SUM(U19:U19)</f>
        <v>26847.555599308733</v>
      </c>
      <c r="W19" s="157"/>
    </row>
    <row r="20" spans="1:23" ht="24.75" customHeight="1" thickBot="1" x14ac:dyDescent="0.3">
      <c r="A20" s="237"/>
      <c r="B20" s="237"/>
      <c r="C20" s="238"/>
      <c r="D20" s="239"/>
      <c r="E20" s="239"/>
      <c r="F20" s="240"/>
      <c r="G20" s="241"/>
      <c r="H20" s="242"/>
      <c r="I20" s="242"/>
      <c r="J20" s="243"/>
      <c r="K20" s="414"/>
      <c r="L20" s="415"/>
      <c r="M20" s="415"/>
      <c r="N20" s="416"/>
      <c r="O20" s="204" t="str">
        <f>IF((O19="X"),"NO CUMPLE",IF((O19&gt;=5500),"CUMPLE","NO CUMPLE"))</f>
        <v>CUMPLE</v>
      </c>
      <c r="P20" s="327">
        <f>SUM(P19:P19)</f>
        <v>150</v>
      </c>
      <c r="Q20" s="205"/>
      <c r="R20" s="205"/>
      <c r="S20" s="205"/>
      <c r="T20" s="205"/>
      <c r="U20" s="205"/>
      <c r="V20" s="206" t="str">
        <f>IF((V19="X"),"NO CUMPLE",IF((V19&gt;=3550),"CUMPLE","NO CUMPLE"))</f>
        <v>CUMPLE</v>
      </c>
      <c r="W20" s="204"/>
    </row>
    <row r="21" spans="1:23" ht="15.75" x14ac:dyDescent="0.2">
      <c r="B21" s="143"/>
      <c r="C21" s="148"/>
      <c r="D21" s="217"/>
      <c r="E21" s="217"/>
      <c r="F21" s="99"/>
      <c r="J21" s="95"/>
      <c r="L21" s="95"/>
      <c r="M21" s="95"/>
      <c r="N21" s="95"/>
      <c r="O21" s="95"/>
      <c r="P21" s="95"/>
      <c r="V21" s="95"/>
    </row>
    <row r="22" spans="1:23" ht="15.75" x14ac:dyDescent="0.25">
      <c r="A22" s="101" t="s">
        <v>126</v>
      </c>
      <c r="B22" s="143"/>
      <c r="J22" s="95"/>
      <c r="L22" s="95"/>
      <c r="M22" s="95"/>
      <c r="N22" s="95"/>
      <c r="O22" s="95"/>
      <c r="P22" s="95"/>
      <c r="V22" s="95"/>
    </row>
    <row r="23" spans="1:23" ht="15" customHeight="1" x14ac:dyDescent="0.25">
      <c r="B23" s="143"/>
      <c r="J23" s="95"/>
      <c r="L23" s="95"/>
      <c r="M23" s="95"/>
      <c r="N23" s="95"/>
      <c r="O23" s="95"/>
      <c r="P23" s="95"/>
      <c r="V23" s="95"/>
    </row>
    <row r="24" spans="1:23" ht="18" customHeight="1" x14ac:dyDescent="0.25">
      <c r="B24" s="143"/>
      <c r="J24" s="95"/>
      <c r="L24" s="95"/>
      <c r="M24" s="95"/>
      <c r="N24" s="95"/>
      <c r="O24" s="95"/>
      <c r="P24" s="95"/>
      <c r="V24" s="95"/>
    </row>
    <row r="25" spans="1:23" ht="15.75" x14ac:dyDescent="0.2">
      <c r="B25" s="143"/>
      <c r="C25" s="148" t="s">
        <v>156</v>
      </c>
      <c r="F25" s="99"/>
      <c r="J25" s="95"/>
      <c r="L25" s="95"/>
      <c r="M25" s="95"/>
      <c r="N25" s="95"/>
      <c r="O25" s="95"/>
      <c r="P25" s="95"/>
      <c r="V25" s="95"/>
    </row>
    <row r="26" spans="1:23" ht="15.75" x14ac:dyDescent="0.2">
      <c r="B26" s="144"/>
      <c r="C26" s="148" t="s">
        <v>40</v>
      </c>
      <c r="D26" s="217"/>
      <c r="E26" s="217"/>
      <c r="F26" s="99"/>
      <c r="J26" s="95"/>
      <c r="L26" s="95"/>
      <c r="M26" s="95"/>
      <c r="N26" s="95"/>
      <c r="O26" s="95"/>
      <c r="P26" s="95"/>
      <c r="V26" s="95"/>
    </row>
    <row r="27" spans="1:23" ht="15.75" x14ac:dyDescent="0.25">
      <c r="C27" s="441" t="s">
        <v>157</v>
      </c>
      <c r="D27" s="441"/>
      <c r="E27" s="441"/>
      <c r="F27" s="441"/>
      <c r="J27" s="95"/>
      <c r="L27" s="95"/>
      <c r="M27" s="95"/>
      <c r="N27" s="95"/>
      <c r="O27" s="95"/>
      <c r="P27" s="95"/>
      <c r="V27" s="95"/>
    </row>
    <row r="28" spans="1:23" x14ac:dyDescent="0.2">
      <c r="F28" s="99"/>
      <c r="J28" s="95"/>
      <c r="L28" s="95"/>
      <c r="M28" s="95"/>
      <c r="N28" s="95"/>
      <c r="O28" s="95"/>
      <c r="P28" s="95"/>
      <c r="V28" s="95"/>
    </row>
  </sheetData>
  <mergeCells count="62">
    <mergeCell ref="A15:A18"/>
    <mergeCell ref="P8:P11"/>
    <mergeCell ref="I15:I17"/>
    <mergeCell ref="P15:P18"/>
    <mergeCell ref="P12:P13"/>
    <mergeCell ref="B12:B13"/>
    <mergeCell ref="A12:A13"/>
    <mergeCell ref="O12:O13"/>
    <mergeCell ref="J15:J17"/>
    <mergeCell ref="Q16:Q18"/>
    <mergeCell ref="O15:O18"/>
    <mergeCell ref="K15:M15"/>
    <mergeCell ref="N15:N18"/>
    <mergeCell ref="B15:B18"/>
    <mergeCell ref="W15:W18"/>
    <mergeCell ref="C27:F27"/>
    <mergeCell ref="I8:I10"/>
    <mergeCell ref="E15:E18"/>
    <mergeCell ref="D15:D18"/>
    <mergeCell ref="C15:C18"/>
    <mergeCell ref="F15:F18"/>
    <mergeCell ref="G15:G18"/>
    <mergeCell ref="H15:H18"/>
    <mergeCell ref="V12:V13"/>
    <mergeCell ref="W8:W11"/>
    <mergeCell ref="K9:K10"/>
    <mergeCell ref="L9:L10"/>
    <mergeCell ref="M9:M11"/>
    <mergeCell ref="K8:M8"/>
    <mergeCell ref="Q9:Q11"/>
    <mergeCell ref="A1:W1"/>
    <mergeCell ref="A2:W2"/>
    <mergeCell ref="A3:W3"/>
    <mergeCell ref="A4:W4"/>
    <mergeCell ref="K14:N14"/>
    <mergeCell ref="A6:F6"/>
    <mergeCell ref="A7:W7"/>
    <mergeCell ref="G8:G11"/>
    <mergeCell ref="H8:H11"/>
    <mergeCell ref="A8:A11"/>
    <mergeCell ref="B8:B11"/>
    <mergeCell ref="Q8:V8"/>
    <mergeCell ref="V9:V11"/>
    <mergeCell ref="T10:U10"/>
    <mergeCell ref="J8:J10"/>
    <mergeCell ref="O8:O11"/>
    <mergeCell ref="K20:N20"/>
    <mergeCell ref="R9:R11"/>
    <mergeCell ref="S9:U9"/>
    <mergeCell ref="C8:C11"/>
    <mergeCell ref="D8:D11"/>
    <mergeCell ref="E8:E11"/>
    <mergeCell ref="F8:F11"/>
    <mergeCell ref="N8:N11"/>
    <mergeCell ref="Q15:V15"/>
    <mergeCell ref="K16:K17"/>
    <mergeCell ref="L16:L17"/>
    <mergeCell ref="M16:M18"/>
    <mergeCell ref="R16:R18"/>
    <mergeCell ref="S16:U16"/>
    <mergeCell ref="V16:V18"/>
    <mergeCell ref="T17:U17"/>
  </mergeCells>
  <printOptions horizontalCentered="1" verticalCentered="1"/>
  <pageMargins left="0.55118110236220474" right="0.59055118110236227" top="0.47244094488188981" bottom="0.47244094488188981" header="0.31496062992125984" footer="0.31496062992125984"/>
  <pageSetup scale="50" fitToWidth="2" fitToHeight="3" pageOrder="overThenDown" orientation="landscape"/>
  <drawing r:id="rId1"/>
  <legacyDrawing r:id="rId2"/>
  <oleObjects>
    <mc:AlternateContent xmlns:mc="http://schemas.openxmlformats.org/markup-compatibility/2006">
      <mc:Choice Requires="x14">
        <oleObject progId="PBrush" shapeId="26375" r:id="rId3">
          <objectPr defaultSize="0" autoPict="0" r:id="rId4">
            <anchor moveWithCells="1" sizeWithCells="1">
              <from>
                <xdr:col>0</xdr:col>
                <xdr:colOff>142875</xdr:colOff>
                <xdr:row>0</xdr:row>
                <xdr:rowOff>104775</xdr:rowOff>
              </from>
              <to>
                <xdr:col>1</xdr:col>
                <xdr:colOff>1095375</xdr:colOff>
                <xdr:row>1</xdr:row>
                <xdr:rowOff>295275</xdr:rowOff>
              </to>
            </anchor>
          </objectPr>
        </oleObject>
      </mc:Choice>
      <mc:Fallback>
        <oleObject progId="PBrush" shapeId="26375" r:id="rId3"/>
      </mc:Fallback>
    </mc:AlternateContent>
  </oleObjec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C30"/>
  <sheetViews>
    <sheetView zoomScale="85" zoomScaleNormal="85" zoomScalePageLayoutView="85" workbookViewId="0">
      <selection activeCell="B27" sqref="B27"/>
    </sheetView>
  </sheetViews>
  <sheetFormatPr baseColWidth="10" defaultColWidth="11.42578125" defaultRowHeight="12.75" x14ac:dyDescent="0.2"/>
  <cols>
    <col min="1" max="1" width="8.140625" style="4" customWidth="1"/>
    <col min="2" max="2" width="56.42578125" style="4" customWidth="1"/>
    <col min="3" max="3" width="13.140625" style="4" customWidth="1"/>
    <col min="4" max="7" width="15.7109375" style="4" customWidth="1"/>
    <col min="8" max="8" width="16.42578125" style="4" customWidth="1"/>
    <col min="9" max="9" width="11.42578125" style="4"/>
    <col min="10" max="10" width="13.28515625" style="4" customWidth="1"/>
    <col min="11" max="16384" width="11.42578125" style="4"/>
  </cols>
  <sheetData>
    <row r="1" spans="1:29" s="12" customFormat="1" ht="20.100000000000001" customHeight="1" x14ac:dyDescent="0.2">
      <c r="A1" s="11"/>
      <c r="B1" s="460" t="s">
        <v>42</v>
      </c>
      <c r="C1" s="460"/>
      <c r="D1" s="460"/>
      <c r="E1" s="460"/>
      <c r="F1" s="460"/>
      <c r="G1" s="219"/>
      <c r="H1" s="11"/>
      <c r="I1" s="4"/>
      <c r="J1" s="4"/>
      <c r="K1" s="4"/>
      <c r="L1" s="4"/>
      <c r="M1" s="4"/>
      <c r="N1" s="4"/>
      <c r="O1" s="4"/>
      <c r="P1" s="4"/>
      <c r="Q1" s="4"/>
      <c r="R1" s="4"/>
      <c r="S1" s="4"/>
      <c r="T1" s="4"/>
      <c r="U1" s="4"/>
      <c r="V1" s="4"/>
      <c r="W1" s="4"/>
      <c r="X1" s="4"/>
      <c r="Y1" s="4"/>
      <c r="Z1" s="4"/>
      <c r="AA1" s="4"/>
      <c r="AB1" s="4"/>
      <c r="AC1" s="4"/>
    </row>
    <row r="2" spans="1:29" s="12" customFormat="1" ht="20.100000000000001" customHeight="1" x14ac:dyDescent="0.2">
      <c r="A2" s="219"/>
      <c r="B2" s="219"/>
      <c r="D2" s="13"/>
      <c r="E2" s="13"/>
      <c r="F2" s="13"/>
      <c r="G2" s="13"/>
      <c r="H2" s="13"/>
      <c r="I2" s="4"/>
      <c r="J2" s="4"/>
      <c r="K2" s="4"/>
      <c r="L2" s="4"/>
      <c r="M2" s="4"/>
      <c r="N2" s="4"/>
      <c r="O2" s="4"/>
      <c r="P2" s="4"/>
      <c r="Q2" s="4"/>
      <c r="R2" s="4"/>
      <c r="S2" s="4"/>
      <c r="T2" s="4"/>
      <c r="U2" s="4"/>
      <c r="V2" s="4"/>
      <c r="W2" s="4"/>
      <c r="X2" s="4"/>
      <c r="Y2" s="4"/>
      <c r="Z2" s="4"/>
      <c r="AA2" s="4"/>
      <c r="AB2" s="4"/>
      <c r="AC2" s="4"/>
    </row>
    <row r="3" spans="1:29" s="12" customFormat="1" ht="51.75" customHeight="1" x14ac:dyDescent="0.2">
      <c r="A3" s="14"/>
      <c r="B3" s="461" t="s">
        <v>43</v>
      </c>
      <c r="C3" s="461"/>
      <c r="D3" s="461"/>
      <c r="E3" s="461"/>
      <c r="F3" s="462"/>
      <c r="G3" s="220"/>
      <c r="H3" s="14"/>
      <c r="I3" s="15"/>
      <c r="J3" s="15"/>
      <c r="K3" s="15"/>
      <c r="L3" s="15"/>
      <c r="M3" s="15"/>
      <c r="N3" s="15"/>
      <c r="O3" s="15"/>
      <c r="P3" s="15"/>
      <c r="Q3" s="15"/>
      <c r="R3" s="15"/>
      <c r="S3" s="15"/>
      <c r="T3" s="10"/>
      <c r="U3" s="10"/>
      <c r="V3" s="10"/>
      <c r="W3" s="10"/>
    </row>
    <row r="4" spans="1:29" ht="24.75" customHeight="1" x14ac:dyDescent="0.25">
      <c r="A4" s="16"/>
      <c r="B4" s="463" t="s">
        <v>44</v>
      </c>
      <c r="C4" s="463"/>
      <c r="D4" s="463"/>
      <c r="E4" s="463"/>
      <c r="F4" s="464"/>
      <c r="G4" s="221"/>
      <c r="H4" s="16"/>
    </row>
    <row r="5" spans="1:29" ht="16.5" thickBot="1" x14ac:dyDescent="0.3">
      <c r="A5" s="17"/>
      <c r="B5" s="17"/>
      <c r="C5" s="17"/>
      <c r="D5" s="17"/>
      <c r="E5" s="17"/>
      <c r="F5" s="465"/>
      <c r="G5" s="465"/>
      <c r="H5" s="466"/>
    </row>
    <row r="6" spans="1:29" s="12" customFormat="1" ht="35.25" customHeight="1" x14ac:dyDescent="0.2">
      <c r="A6" s="455" t="s">
        <v>45</v>
      </c>
      <c r="B6" s="455" t="s">
        <v>1</v>
      </c>
      <c r="C6" s="471" t="s">
        <v>19</v>
      </c>
      <c r="D6" s="467" t="s">
        <v>46</v>
      </c>
      <c r="E6" s="468"/>
      <c r="F6" s="469" t="s">
        <v>47</v>
      </c>
      <c r="G6" s="470"/>
      <c r="H6" s="471" t="s">
        <v>12</v>
      </c>
      <c r="I6" s="4"/>
      <c r="J6" s="4"/>
      <c r="K6" s="4"/>
      <c r="L6" s="4"/>
      <c r="M6" s="4"/>
      <c r="N6" s="4"/>
      <c r="O6" s="4"/>
      <c r="P6" s="4"/>
      <c r="Q6" s="4"/>
      <c r="R6" s="4"/>
      <c r="S6" s="4"/>
      <c r="T6" s="4"/>
      <c r="U6" s="4"/>
      <c r="V6" s="4"/>
      <c r="W6" s="4"/>
      <c r="X6" s="4"/>
      <c r="Y6" s="4"/>
      <c r="Z6" s="4"/>
      <c r="AA6" s="4"/>
      <c r="AB6" s="4"/>
      <c r="AC6" s="4"/>
    </row>
    <row r="7" spans="1:29" s="12" customFormat="1" ht="20.100000000000001" customHeight="1" thickBot="1" x14ac:dyDescent="0.25">
      <c r="A7" s="456"/>
      <c r="B7" s="456"/>
      <c r="C7" s="456"/>
      <c r="D7" s="41" t="s">
        <v>48</v>
      </c>
      <c r="E7" s="41" t="s">
        <v>49</v>
      </c>
      <c r="F7" s="41" t="s">
        <v>48</v>
      </c>
      <c r="G7" s="41" t="s">
        <v>49</v>
      </c>
      <c r="H7" s="472"/>
      <c r="I7" s="4"/>
      <c r="J7" s="4"/>
      <c r="K7" s="4"/>
      <c r="L7" s="4"/>
      <c r="M7" s="4"/>
      <c r="N7" s="4"/>
      <c r="O7" s="4"/>
      <c r="P7" s="4"/>
      <c r="Q7" s="4"/>
      <c r="R7" s="4"/>
      <c r="S7" s="4"/>
      <c r="T7" s="4"/>
      <c r="U7" s="4"/>
      <c r="V7" s="4"/>
      <c r="W7" s="4"/>
      <c r="X7" s="4"/>
      <c r="Y7" s="4"/>
      <c r="Z7" s="4"/>
      <c r="AA7" s="4"/>
      <c r="AB7" s="4"/>
      <c r="AC7" s="4"/>
    </row>
    <row r="8" spans="1:29" s="12" customFormat="1" ht="20.100000000000001" customHeight="1" x14ac:dyDescent="0.2">
      <c r="A8" s="452">
        <v>1</v>
      </c>
      <c r="B8" s="6" t="s">
        <v>50</v>
      </c>
      <c r="C8" s="18"/>
      <c r="D8" s="19"/>
      <c r="E8" s="19"/>
      <c r="F8" s="19"/>
      <c r="G8" s="42"/>
      <c r="H8" s="457"/>
      <c r="I8" s="4"/>
      <c r="J8" s="4"/>
      <c r="K8" s="4"/>
      <c r="L8" s="4"/>
      <c r="M8" s="4"/>
      <c r="N8" s="4"/>
      <c r="O8" s="4"/>
      <c r="P8" s="4"/>
      <c r="Q8" s="4"/>
      <c r="R8" s="4"/>
      <c r="S8" s="4"/>
      <c r="T8" s="4"/>
      <c r="U8" s="4"/>
      <c r="V8" s="4"/>
      <c r="W8" s="4"/>
      <c r="X8" s="4"/>
      <c r="Y8" s="4"/>
      <c r="Z8" s="4"/>
      <c r="AA8" s="4"/>
      <c r="AB8" s="4"/>
      <c r="AC8" s="4"/>
    </row>
    <row r="9" spans="1:29" s="12" customFormat="1" ht="20.100000000000001" customHeight="1" x14ac:dyDescent="0.2">
      <c r="A9" s="453"/>
      <c r="B9" s="7" t="s">
        <v>51</v>
      </c>
      <c r="C9" s="20"/>
      <c r="D9" s="21"/>
      <c r="E9" s="22"/>
      <c r="F9" s="22"/>
      <c r="G9" s="43"/>
      <c r="H9" s="458"/>
      <c r="I9" s="4"/>
      <c r="J9" s="4"/>
      <c r="K9" s="4"/>
      <c r="L9" s="4"/>
      <c r="M9" s="4"/>
      <c r="N9" s="4"/>
      <c r="O9" s="4"/>
      <c r="P9" s="4"/>
      <c r="Q9" s="4"/>
      <c r="R9" s="4"/>
      <c r="S9" s="4"/>
      <c r="T9" s="4"/>
      <c r="U9" s="4"/>
      <c r="V9" s="4"/>
      <c r="W9" s="4"/>
      <c r="X9" s="4"/>
      <c r="Y9" s="4"/>
      <c r="Z9" s="4"/>
      <c r="AA9" s="4"/>
      <c r="AB9" s="4"/>
      <c r="AC9" s="4"/>
    </row>
    <row r="10" spans="1:29" s="12" customFormat="1" ht="20.100000000000001" customHeight="1" thickBot="1" x14ac:dyDescent="0.25">
      <c r="A10" s="454"/>
      <c r="B10" s="8" t="s">
        <v>52</v>
      </c>
      <c r="C10" s="23"/>
      <c r="D10" s="24"/>
      <c r="E10" s="25"/>
      <c r="F10" s="25"/>
      <c r="G10" s="44"/>
      <c r="H10" s="459"/>
      <c r="I10" s="4"/>
      <c r="J10" s="4"/>
      <c r="K10" s="4"/>
      <c r="L10" s="4"/>
      <c r="M10" s="4"/>
      <c r="N10" s="4"/>
      <c r="O10" s="4"/>
      <c r="P10" s="4"/>
      <c r="Q10" s="4"/>
      <c r="R10" s="4"/>
      <c r="S10" s="4"/>
      <c r="T10" s="4"/>
      <c r="U10" s="4"/>
      <c r="V10" s="4"/>
      <c r="W10" s="4"/>
      <c r="X10" s="4"/>
      <c r="Y10" s="4"/>
      <c r="Z10" s="4"/>
      <c r="AA10" s="4"/>
      <c r="AB10" s="4"/>
      <c r="AC10" s="4"/>
    </row>
    <row r="11" spans="1:29" s="12" customFormat="1" ht="20.100000000000001" customHeight="1" x14ac:dyDescent="0.2">
      <c r="A11" s="452">
        <v>2</v>
      </c>
      <c r="B11" s="6" t="s">
        <v>53</v>
      </c>
      <c r="C11" s="26"/>
      <c r="D11" s="27"/>
      <c r="E11" s="27"/>
      <c r="F11" s="27"/>
      <c r="G11" s="45"/>
      <c r="H11" s="457"/>
      <c r="I11" s="4"/>
      <c r="J11" s="4"/>
      <c r="K11" s="4"/>
      <c r="L11" s="4"/>
      <c r="M11" s="4"/>
      <c r="N11" s="4"/>
      <c r="O11" s="4"/>
      <c r="P11" s="4"/>
      <c r="Q11" s="4"/>
      <c r="R11" s="4"/>
      <c r="S11" s="4"/>
      <c r="T11" s="4"/>
      <c r="U11" s="4"/>
      <c r="V11" s="4"/>
      <c r="W11" s="4"/>
      <c r="X11" s="4"/>
      <c r="Y11" s="4"/>
      <c r="Z11" s="4"/>
      <c r="AA11" s="4"/>
      <c r="AB11" s="4"/>
      <c r="AC11" s="4"/>
    </row>
    <row r="12" spans="1:29" s="12" customFormat="1" ht="20.100000000000001" customHeight="1" x14ac:dyDescent="0.2">
      <c r="A12" s="453"/>
      <c r="B12" s="7" t="s">
        <v>54</v>
      </c>
      <c r="C12" s="28"/>
      <c r="D12" s="24"/>
      <c r="E12" s="24"/>
      <c r="F12" s="24"/>
      <c r="G12" s="44"/>
      <c r="H12" s="458"/>
      <c r="I12" s="4"/>
      <c r="J12" s="4"/>
      <c r="K12" s="4"/>
      <c r="L12" s="4"/>
      <c r="M12" s="4"/>
      <c r="N12" s="4"/>
      <c r="O12" s="4"/>
      <c r="P12" s="4"/>
      <c r="Q12" s="4"/>
      <c r="R12" s="4"/>
      <c r="S12" s="4"/>
      <c r="T12" s="4"/>
      <c r="U12" s="4"/>
      <c r="V12" s="4"/>
      <c r="W12" s="4"/>
      <c r="X12" s="4"/>
      <c r="Y12" s="4"/>
      <c r="Z12" s="4"/>
      <c r="AA12" s="4"/>
      <c r="AB12" s="4"/>
      <c r="AC12" s="4"/>
    </row>
    <row r="13" spans="1:29" s="12" customFormat="1" ht="20.100000000000001" customHeight="1" thickBot="1" x14ac:dyDescent="0.25">
      <c r="A13" s="454"/>
      <c r="B13" s="9" t="s">
        <v>55</v>
      </c>
      <c r="C13" s="29"/>
      <c r="D13" s="30"/>
      <c r="E13" s="30"/>
      <c r="F13" s="30"/>
      <c r="G13" s="46"/>
      <c r="H13" s="459"/>
      <c r="I13" s="4"/>
      <c r="J13" s="4"/>
      <c r="K13" s="4"/>
      <c r="L13" s="4"/>
      <c r="M13" s="4"/>
      <c r="N13" s="4"/>
      <c r="O13" s="4"/>
      <c r="P13" s="4"/>
      <c r="Q13" s="4"/>
      <c r="R13" s="4"/>
      <c r="S13" s="4"/>
      <c r="T13" s="4"/>
      <c r="U13" s="4"/>
      <c r="V13" s="4"/>
      <c r="W13" s="4"/>
      <c r="X13" s="4"/>
      <c r="Y13" s="4"/>
      <c r="Z13" s="4"/>
      <c r="AA13" s="4"/>
      <c r="AB13" s="4"/>
      <c r="AC13" s="4"/>
    </row>
    <row r="14" spans="1:29" s="12" customFormat="1" ht="20.100000000000001" customHeight="1" x14ac:dyDescent="0.2">
      <c r="A14" s="452">
        <v>3</v>
      </c>
      <c r="B14" s="6" t="s">
        <v>56</v>
      </c>
      <c r="C14" s="26"/>
      <c r="D14" s="27"/>
      <c r="E14" s="27"/>
      <c r="F14" s="27"/>
      <c r="G14" s="45"/>
      <c r="H14" s="457"/>
      <c r="I14" s="4"/>
      <c r="J14" s="4"/>
      <c r="K14" s="4"/>
      <c r="L14" s="4"/>
      <c r="M14" s="4"/>
      <c r="N14" s="4"/>
      <c r="O14" s="4"/>
      <c r="P14" s="4"/>
      <c r="Q14" s="4"/>
      <c r="R14" s="4"/>
      <c r="S14" s="4"/>
      <c r="T14" s="4"/>
      <c r="U14" s="4"/>
      <c r="V14" s="4"/>
      <c r="W14" s="4"/>
      <c r="X14" s="4"/>
      <c r="Y14" s="4"/>
      <c r="Z14" s="4"/>
      <c r="AA14" s="4"/>
      <c r="AB14" s="4"/>
      <c r="AC14" s="4"/>
    </row>
    <row r="15" spans="1:29" s="12" customFormat="1" ht="20.100000000000001" customHeight="1" x14ac:dyDescent="0.2">
      <c r="A15" s="453"/>
      <c r="B15" s="7" t="s">
        <v>57</v>
      </c>
      <c r="C15" s="28"/>
      <c r="D15" s="24"/>
      <c r="E15" s="25"/>
      <c r="F15" s="25"/>
      <c r="G15" s="44"/>
      <c r="H15" s="458"/>
      <c r="I15" s="4"/>
      <c r="J15" s="4"/>
      <c r="K15" s="4"/>
      <c r="L15" s="4"/>
      <c r="M15" s="4"/>
      <c r="N15" s="4"/>
      <c r="O15" s="4"/>
      <c r="P15" s="4"/>
      <c r="Q15" s="4"/>
      <c r="R15" s="4"/>
      <c r="S15" s="4"/>
      <c r="T15" s="4"/>
      <c r="U15" s="4"/>
      <c r="V15" s="4"/>
      <c r="W15" s="4"/>
      <c r="X15" s="4"/>
      <c r="Y15" s="4"/>
      <c r="Z15" s="4"/>
      <c r="AA15" s="4"/>
      <c r="AB15" s="4"/>
      <c r="AC15" s="4"/>
    </row>
    <row r="16" spans="1:29" s="12" customFormat="1" ht="20.100000000000001" customHeight="1" thickBot="1" x14ac:dyDescent="0.25">
      <c r="A16" s="454"/>
      <c r="B16" s="9" t="s">
        <v>58</v>
      </c>
      <c r="C16" s="29"/>
      <c r="D16" s="30"/>
      <c r="E16" s="30"/>
      <c r="F16" s="30"/>
      <c r="G16" s="46"/>
      <c r="H16" s="459"/>
      <c r="I16" s="4"/>
      <c r="J16" s="4"/>
      <c r="K16" s="4"/>
      <c r="L16" s="4"/>
      <c r="M16" s="4"/>
      <c r="N16" s="4"/>
      <c r="O16" s="4"/>
      <c r="P16" s="4"/>
      <c r="Q16" s="4"/>
      <c r="R16" s="4"/>
      <c r="S16" s="4"/>
      <c r="T16" s="4"/>
      <c r="U16" s="4"/>
      <c r="V16" s="4"/>
      <c r="W16" s="4"/>
      <c r="X16" s="4"/>
      <c r="Y16" s="4"/>
      <c r="Z16" s="4"/>
      <c r="AA16" s="4"/>
      <c r="AB16" s="4"/>
      <c r="AC16" s="4"/>
    </row>
    <row r="17" spans="1:29" ht="12.75" customHeight="1" x14ac:dyDescent="0.2">
      <c r="A17" s="31"/>
      <c r="B17" s="32"/>
      <c r="C17" s="5"/>
      <c r="D17" s="5"/>
      <c r="E17" s="5"/>
      <c r="F17" s="5"/>
      <c r="G17" s="5"/>
      <c r="H17" s="5"/>
    </row>
    <row r="18" spans="1:29" ht="13.5" customHeight="1" x14ac:dyDescent="0.2">
      <c r="A18" s="449"/>
      <c r="B18" s="450"/>
      <c r="C18" s="450"/>
      <c r="D18" s="450"/>
      <c r="E18" s="450"/>
      <c r="F18" s="450"/>
      <c r="G18" s="450"/>
      <c r="H18" s="450"/>
    </row>
    <row r="19" spans="1:29" s="33" customFormat="1" ht="18" customHeight="1" x14ac:dyDescent="0.25">
      <c r="B19" s="34" t="s">
        <v>59</v>
      </c>
      <c r="C19" s="35"/>
      <c r="D19" s="1"/>
      <c r="E19" s="1"/>
      <c r="F19" s="1"/>
      <c r="G19" s="1"/>
      <c r="H19" s="1"/>
      <c r="I19" s="2"/>
      <c r="J19" s="2"/>
      <c r="K19" s="4"/>
      <c r="L19" s="4"/>
      <c r="M19" s="4"/>
      <c r="N19" s="4"/>
      <c r="O19" s="4"/>
      <c r="P19" s="4"/>
      <c r="Q19" s="4"/>
      <c r="R19" s="4"/>
      <c r="S19" s="4"/>
      <c r="T19" s="4"/>
      <c r="U19" s="4"/>
      <c r="V19" s="4"/>
      <c r="W19" s="4"/>
      <c r="X19" s="4"/>
      <c r="Y19" s="4"/>
      <c r="Z19" s="4"/>
      <c r="AA19" s="4"/>
      <c r="AB19" s="4"/>
      <c r="AC19" s="4"/>
    </row>
    <row r="20" spans="1:29" s="33" customFormat="1" ht="15" x14ac:dyDescent="0.25">
      <c r="B20" s="34"/>
      <c r="C20" s="35"/>
      <c r="D20" s="1"/>
      <c r="E20" s="1"/>
      <c r="F20" s="36"/>
      <c r="G20" s="36"/>
      <c r="H20" s="1"/>
      <c r="I20" s="2"/>
      <c r="J20" s="2"/>
      <c r="K20" s="4"/>
      <c r="L20" s="4"/>
      <c r="M20" s="4"/>
      <c r="N20" s="4"/>
      <c r="O20" s="4"/>
      <c r="P20" s="4"/>
      <c r="Q20" s="4"/>
      <c r="R20" s="4"/>
      <c r="S20" s="4"/>
      <c r="T20" s="4"/>
      <c r="U20" s="4"/>
      <c r="V20" s="4"/>
      <c r="W20" s="4"/>
      <c r="X20" s="4"/>
      <c r="Y20" s="4"/>
      <c r="Z20" s="4"/>
      <c r="AA20" s="4"/>
      <c r="AB20" s="4"/>
      <c r="AC20" s="4"/>
    </row>
    <row r="21" spans="1:29" ht="12.75" customHeight="1" x14ac:dyDescent="0.25">
      <c r="A21" s="31"/>
      <c r="B21" s="34"/>
      <c r="C21" s="35"/>
      <c r="D21" s="1"/>
      <c r="E21" s="1"/>
      <c r="F21" s="36"/>
      <c r="G21" s="36"/>
      <c r="H21" s="1"/>
      <c r="I21" s="2"/>
      <c r="J21" s="2"/>
    </row>
    <row r="22" spans="1:29" ht="12.75" customHeight="1" x14ac:dyDescent="0.2">
      <c r="B22" s="35"/>
      <c r="C22" s="35"/>
      <c r="I22" s="3"/>
      <c r="J22" s="3"/>
    </row>
    <row r="23" spans="1:29" ht="12.75" customHeight="1" x14ac:dyDescent="0.2">
      <c r="B23" s="35"/>
      <c r="C23" s="37"/>
      <c r="I23" s="3"/>
      <c r="J23" s="3"/>
    </row>
    <row r="24" spans="1:29" ht="18" customHeight="1" x14ac:dyDescent="0.25">
      <c r="B24" s="38"/>
      <c r="C24" s="37"/>
      <c r="I24" s="39"/>
      <c r="J24" s="2"/>
    </row>
    <row r="25" spans="1:29" ht="18.75" customHeight="1" x14ac:dyDescent="0.25">
      <c r="B25" s="451" t="s">
        <v>41</v>
      </c>
      <c r="C25" s="451"/>
      <c r="I25" s="40"/>
      <c r="J25" s="40"/>
    </row>
    <row r="26" spans="1:29" ht="21.75" customHeight="1" x14ac:dyDescent="0.2">
      <c r="B26" s="451" t="s">
        <v>60</v>
      </c>
      <c r="C26" s="451"/>
      <c r="I26" s="2"/>
      <c r="J26" s="2"/>
    </row>
    <row r="27" spans="1:29" ht="12.75" customHeight="1" x14ac:dyDescent="0.2"/>
    <row r="28" spans="1:29" ht="12.75" customHeight="1" x14ac:dyDescent="0.2"/>
    <row r="29" spans="1:29" ht="12.75" customHeight="1" x14ac:dyDescent="0.2"/>
    <row r="30" spans="1:29" ht="13.5" customHeight="1" x14ac:dyDescent="0.2"/>
  </sheetData>
  <mergeCells count="19">
    <mergeCell ref="B1:F1"/>
    <mergeCell ref="B3:F3"/>
    <mergeCell ref="B4:F4"/>
    <mergeCell ref="F5:H5"/>
    <mergeCell ref="D6:E6"/>
    <mergeCell ref="F6:G6"/>
    <mergeCell ref="H6:H7"/>
    <mergeCell ref="C6:C7"/>
    <mergeCell ref="B6:B7"/>
    <mergeCell ref="A18:H18"/>
    <mergeCell ref="B25:C25"/>
    <mergeCell ref="B26:C26"/>
    <mergeCell ref="A11:A13"/>
    <mergeCell ref="A6:A7"/>
    <mergeCell ref="A8:A10"/>
    <mergeCell ref="H8:H10"/>
    <mergeCell ref="H11:H13"/>
    <mergeCell ref="A14:A16"/>
    <mergeCell ref="H14:H16"/>
  </mergeCells>
  <printOptions horizontalCentered="1" verticalCentered="1"/>
  <pageMargins left="0.59055118110236227" right="0.62992125984251968" top="0.59055118110236227" bottom="0.86614173228346458" header="0" footer="0"/>
  <pageSetup paperSize="5" scale="64" fitToHeight="2" orientation="portrait"/>
  <headerFooter alignWithMargins="0">
    <oddFooter>&amp;R&amp;P</oddFoot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workbookViewId="0">
      <selection activeCell="C14" sqref="C14"/>
    </sheetView>
  </sheetViews>
  <sheetFormatPr baseColWidth="10" defaultColWidth="9.140625" defaultRowHeight="15" x14ac:dyDescent="0.25"/>
  <cols>
    <col min="1" max="1" width="3.42578125" customWidth="1"/>
    <col min="2" max="2" width="20.42578125" customWidth="1"/>
    <col min="3" max="3" width="43.42578125" customWidth="1"/>
    <col min="4" max="4" width="24.140625" customWidth="1"/>
    <col min="5" max="5" width="22.42578125" customWidth="1"/>
    <col min="6" max="6" width="13.140625" customWidth="1"/>
    <col min="7" max="7" width="19.42578125" bestFit="1" customWidth="1"/>
    <col min="8" max="8" width="25.42578125" customWidth="1"/>
    <col min="9" max="9" width="24.7109375" customWidth="1"/>
    <col min="10" max="10" width="19.140625" bestFit="1" customWidth="1"/>
    <col min="11" max="11" width="4.7109375" customWidth="1"/>
    <col min="12" max="256" width="11.42578125" customWidth="1"/>
  </cols>
  <sheetData>
    <row r="1" spans="1:10" x14ac:dyDescent="0.25">
      <c r="B1" s="47"/>
      <c r="C1" s="48"/>
      <c r="D1" s="48"/>
      <c r="E1" s="48"/>
      <c r="F1" s="48"/>
      <c r="G1" s="48"/>
      <c r="H1" s="47"/>
    </row>
    <row r="2" spans="1:10" ht="63.75" x14ac:dyDescent="0.25">
      <c r="B2" s="92" t="s">
        <v>61</v>
      </c>
      <c r="C2" s="489" t="s">
        <v>62</v>
      </c>
      <c r="D2" s="489" t="s">
        <v>63</v>
      </c>
      <c r="E2" s="489" t="s">
        <v>64</v>
      </c>
      <c r="F2" s="224" t="s">
        <v>65</v>
      </c>
      <c r="G2" s="224" t="s">
        <v>66</v>
      </c>
      <c r="H2" s="224" t="s">
        <v>67</v>
      </c>
      <c r="I2" s="224" t="s">
        <v>68</v>
      </c>
      <c r="J2" s="224" t="s">
        <v>69</v>
      </c>
    </row>
    <row r="3" spans="1:10" x14ac:dyDescent="0.25">
      <c r="B3" s="92" t="s">
        <v>0</v>
      </c>
      <c r="C3" s="489"/>
      <c r="D3" s="489"/>
      <c r="E3" s="489"/>
      <c r="F3" s="93" t="s">
        <v>70</v>
      </c>
      <c r="G3" s="93" t="s">
        <v>71</v>
      </c>
      <c r="H3" s="93" t="s">
        <v>72</v>
      </c>
      <c r="I3" s="93" t="s">
        <v>73</v>
      </c>
      <c r="J3" s="93" t="s">
        <v>74</v>
      </c>
    </row>
    <row r="4" spans="1:10" x14ac:dyDescent="0.25">
      <c r="B4" s="75">
        <v>1</v>
      </c>
      <c r="C4" s="49"/>
      <c r="D4" s="50"/>
      <c r="E4" s="50"/>
      <c r="F4" s="51"/>
      <c r="G4" s="52"/>
      <c r="H4" s="52"/>
      <c r="I4" s="50"/>
      <c r="J4" s="52"/>
    </row>
    <row r="5" spans="1:10" x14ac:dyDescent="0.25">
      <c r="B5" s="75"/>
      <c r="C5" s="49"/>
      <c r="D5" s="50"/>
      <c r="E5" s="53"/>
      <c r="F5" s="51"/>
      <c r="G5" s="52"/>
      <c r="H5" s="52"/>
      <c r="I5" s="50"/>
      <c r="J5" s="52"/>
    </row>
    <row r="6" spans="1:10" x14ac:dyDescent="0.25">
      <c r="B6" s="75"/>
      <c r="C6" s="49"/>
      <c r="D6" s="50"/>
      <c r="E6" s="53"/>
      <c r="F6" s="51"/>
      <c r="G6" s="52"/>
      <c r="H6" s="52"/>
      <c r="I6" s="50"/>
      <c r="J6" s="52"/>
    </row>
    <row r="7" spans="1:10" x14ac:dyDescent="0.25">
      <c r="B7" s="75"/>
      <c r="C7" s="50"/>
      <c r="D7" s="50"/>
      <c r="E7" s="53"/>
      <c r="F7" s="51"/>
      <c r="G7" s="52"/>
      <c r="H7" s="52"/>
      <c r="I7" s="50"/>
      <c r="J7" s="52"/>
    </row>
    <row r="8" spans="1:10" x14ac:dyDescent="0.25">
      <c r="B8" s="75"/>
      <c r="C8" s="50"/>
      <c r="D8" s="50"/>
      <c r="E8" s="53"/>
      <c r="F8" s="51"/>
      <c r="G8" s="52"/>
      <c r="H8" s="52"/>
      <c r="I8" s="50"/>
      <c r="J8" s="52"/>
    </row>
    <row r="9" spans="1:10" x14ac:dyDescent="0.25">
      <c r="B9" s="501" t="s">
        <v>75</v>
      </c>
      <c r="C9" s="501"/>
      <c r="D9" s="501"/>
      <c r="E9" s="501"/>
      <c r="F9" s="501"/>
      <c r="G9" s="501"/>
      <c r="H9" s="501"/>
      <c r="I9" s="501"/>
      <c r="J9" s="76">
        <f>SUM(J4:J8)</f>
        <v>0</v>
      </c>
    </row>
    <row r="10" spans="1:10" ht="15.75" thickBot="1" x14ac:dyDescent="0.3"/>
    <row r="11" spans="1:10" ht="76.5" x14ac:dyDescent="0.25">
      <c r="B11" s="484" t="s">
        <v>76</v>
      </c>
      <c r="C11" s="485"/>
      <c r="D11" s="223" t="s">
        <v>77</v>
      </c>
      <c r="E11" s="486" t="s">
        <v>78</v>
      </c>
      <c r="F11" s="488" t="s">
        <v>79</v>
      </c>
      <c r="G11" s="485"/>
      <c r="H11" s="223" t="s">
        <v>80</v>
      </c>
      <c r="I11" s="488" t="s">
        <v>81</v>
      </c>
      <c r="J11" s="490"/>
    </row>
    <row r="12" spans="1:10" x14ac:dyDescent="0.25">
      <c r="B12" s="492" t="s">
        <v>82</v>
      </c>
      <c r="C12" s="493"/>
      <c r="D12" s="88" t="s">
        <v>74</v>
      </c>
      <c r="E12" s="487"/>
      <c r="F12" s="479" t="s">
        <v>82</v>
      </c>
      <c r="G12" s="480"/>
      <c r="H12" s="89" t="s">
        <v>70</v>
      </c>
      <c r="I12" s="479"/>
      <c r="J12" s="491"/>
    </row>
    <row r="13" spans="1:10" ht="39" customHeight="1" thickBot="1" x14ac:dyDescent="0.3">
      <c r="B13" s="494">
        <v>1886699000</v>
      </c>
      <c r="C13" s="495">
        <f>(6989712405-2910750500)</f>
        <v>4078961905</v>
      </c>
      <c r="D13" s="55">
        <f>+J9</f>
        <v>0</v>
      </c>
      <c r="E13" s="56"/>
      <c r="F13" s="496">
        <f>(B13-D13)</f>
        <v>1886699000</v>
      </c>
      <c r="G13" s="497"/>
      <c r="H13" s="57">
        <v>0.8</v>
      </c>
      <c r="I13" s="498">
        <f>+F13*H13</f>
        <v>1509359200</v>
      </c>
      <c r="J13" s="499"/>
    </row>
    <row r="14" spans="1:10" x14ac:dyDescent="0.25">
      <c r="B14" s="58" t="s">
        <v>83</v>
      </c>
      <c r="C14" s="58"/>
      <c r="D14" s="58"/>
      <c r="E14" s="58"/>
      <c r="F14" s="58"/>
      <c r="G14" s="58"/>
      <c r="H14" s="47"/>
    </row>
    <row r="15" spans="1:10" x14ac:dyDescent="0.25">
      <c r="A15" s="59"/>
      <c r="B15" s="481" t="s">
        <v>84</v>
      </c>
      <c r="C15" s="481"/>
      <c r="D15" s="481"/>
      <c r="E15" s="60" t="s">
        <v>85</v>
      </c>
      <c r="F15" s="61"/>
      <c r="G15" s="61"/>
      <c r="H15" s="61"/>
      <c r="I15" s="61"/>
      <c r="J15" s="61"/>
    </row>
    <row r="16" spans="1:10" ht="15.75" thickBot="1" x14ac:dyDescent="0.3">
      <c r="B16" s="47"/>
      <c r="C16" s="48"/>
      <c r="D16" s="48"/>
      <c r="E16" s="48"/>
      <c r="F16" s="48"/>
      <c r="G16" s="48"/>
      <c r="H16" s="47"/>
    </row>
    <row r="17" spans="1:10" ht="63.75" x14ac:dyDescent="0.25">
      <c r="B17" s="82" t="s">
        <v>61</v>
      </c>
      <c r="C17" s="486" t="s">
        <v>62</v>
      </c>
      <c r="D17" s="486" t="s">
        <v>63</v>
      </c>
      <c r="E17" s="486" t="s">
        <v>64</v>
      </c>
      <c r="F17" s="223" t="s">
        <v>65</v>
      </c>
      <c r="G17" s="223" t="s">
        <v>66</v>
      </c>
      <c r="H17" s="223" t="s">
        <v>67</v>
      </c>
      <c r="I17" s="223" t="s">
        <v>68</v>
      </c>
      <c r="J17" s="80" t="s">
        <v>69</v>
      </c>
    </row>
    <row r="18" spans="1:10" ht="15.75" thickBot="1" x14ac:dyDescent="0.3">
      <c r="B18" s="81" t="s">
        <v>0</v>
      </c>
      <c r="C18" s="500"/>
      <c r="D18" s="500"/>
      <c r="E18" s="500"/>
      <c r="F18" s="90" t="s">
        <v>70</v>
      </c>
      <c r="G18" s="90" t="s">
        <v>71</v>
      </c>
      <c r="H18" s="90" t="s">
        <v>72</v>
      </c>
      <c r="I18" s="90" t="s">
        <v>73</v>
      </c>
      <c r="J18" s="91" t="s">
        <v>74</v>
      </c>
    </row>
    <row r="19" spans="1:10" ht="36.75" x14ac:dyDescent="0.25">
      <c r="B19" s="62">
        <v>1</v>
      </c>
      <c r="C19" s="83" t="s">
        <v>86</v>
      </c>
      <c r="D19" s="63" t="s">
        <v>87</v>
      </c>
      <c r="E19" s="64" t="s">
        <v>88</v>
      </c>
      <c r="F19" s="77">
        <v>0.75</v>
      </c>
      <c r="G19" s="65">
        <v>30940532990</v>
      </c>
      <c r="H19" s="65">
        <v>30940532990</v>
      </c>
      <c r="I19" s="63">
        <v>26</v>
      </c>
      <c r="J19" s="66">
        <f>(F19*H19)/I19</f>
        <v>892515374.71153843</v>
      </c>
    </row>
    <row r="20" spans="1:10" x14ac:dyDescent="0.25">
      <c r="B20" s="67"/>
      <c r="C20" s="68"/>
      <c r="D20" s="69"/>
      <c r="E20" s="69"/>
      <c r="F20" s="69"/>
      <c r="G20" s="70"/>
      <c r="H20" s="69"/>
      <c r="I20" s="69"/>
      <c r="J20" s="71"/>
    </row>
    <row r="21" spans="1:10" ht="13.5" customHeight="1" thickBot="1" x14ac:dyDescent="0.3">
      <c r="B21" s="482" t="s">
        <v>75</v>
      </c>
      <c r="C21" s="483"/>
      <c r="D21" s="483"/>
      <c r="E21" s="483"/>
      <c r="F21" s="483"/>
      <c r="G21" s="483"/>
      <c r="H21" s="483"/>
      <c r="I21" s="483"/>
      <c r="J21" s="72">
        <f>SUM(J19:J20)</f>
        <v>892515374.71153843</v>
      </c>
    </row>
    <row r="22" spans="1:10" ht="15.75" thickBot="1" x14ac:dyDescent="0.3"/>
    <row r="23" spans="1:10" ht="76.5" customHeight="1" x14ac:dyDescent="0.25">
      <c r="B23" s="484" t="s">
        <v>76</v>
      </c>
      <c r="C23" s="485"/>
      <c r="D23" s="223" t="s">
        <v>77</v>
      </c>
      <c r="E23" s="486" t="s">
        <v>78</v>
      </c>
      <c r="F23" s="488" t="s">
        <v>79</v>
      </c>
      <c r="G23" s="485"/>
      <c r="H23" s="223" t="s">
        <v>80</v>
      </c>
      <c r="I23" s="488" t="s">
        <v>81</v>
      </c>
      <c r="J23" s="490"/>
    </row>
    <row r="24" spans="1:10" ht="12.75" customHeight="1" x14ac:dyDescent="0.25">
      <c r="B24" s="492" t="s">
        <v>82</v>
      </c>
      <c r="C24" s="493"/>
      <c r="D24" s="88" t="s">
        <v>74</v>
      </c>
      <c r="E24" s="487"/>
      <c r="F24" s="479" t="s">
        <v>82</v>
      </c>
      <c r="G24" s="480"/>
      <c r="H24" s="89" t="s">
        <v>70</v>
      </c>
      <c r="I24" s="479"/>
      <c r="J24" s="491"/>
    </row>
    <row r="25" spans="1:10" ht="34.5" customHeight="1" thickBot="1" x14ac:dyDescent="0.3">
      <c r="B25" s="473">
        <v>1592188000</v>
      </c>
      <c r="C25" s="474">
        <f>(6782222351-1713713979)</f>
        <v>5068508372</v>
      </c>
      <c r="D25" s="222">
        <f>+J21</f>
        <v>892515374.71153843</v>
      </c>
      <c r="E25" s="56"/>
      <c r="F25" s="475">
        <f>(B25-D25)</f>
        <v>699672625.28846157</v>
      </c>
      <c r="G25" s="476"/>
      <c r="H25" s="87">
        <v>0.15</v>
      </c>
      <c r="I25" s="477">
        <f>+F25*H25</f>
        <v>104950893.79326923</v>
      </c>
      <c r="J25" s="478"/>
    </row>
    <row r="26" spans="1:10" ht="13.5" customHeight="1" x14ac:dyDescent="0.25">
      <c r="B26" s="58" t="s">
        <v>83</v>
      </c>
      <c r="C26" s="58"/>
      <c r="D26" s="58"/>
      <c r="E26" s="58"/>
      <c r="F26" s="58"/>
      <c r="G26" s="58"/>
      <c r="H26" s="47"/>
    </row>
    <row r="27" spans="1:10" s="59" customFormat="1" x14ac:dyDescent="0.25">
      <c r="B27" s="61"/>
      <c r="C27" s="73"/>
      <c r="D27" s="73"/>
      <c r="F27" s="73"/>
      <c r="G27" s="73"/>
      <c r="H27" s="73"/>
      <c r="I27" s="73"/>
      <c r="J27" s="73"/>
    </row>
    <row r="28" spans="1:10" s="59" customFormat="1" ht="14.25" customHeight="1" x14ac:dyDescent="0.25">
      <c r="B28" s="481" t="s">
        <v>84</v>
      </c>
      <c r="C28" s="481"/>
      <c r="D28" s="481"/>
      <c r="E28" s="60" t="s">
        <v>89</v>
      </c>
      <c r="F28" s="61"/>
      <c r="G28" s="61"/>
      <c r="H28" s="61"/>
      <c r="I28" s="61"/>
      <c r="J28" s="61"/>
    </row>
    <row r="29" spans="1:10" s="59" customFormat="1" x14ac:dyDescent="0.25">
      <c r="A29"/>
      <c r="B29"/>
      <c r="C29"/>
      <c r="D29"/>
      <c r="E29" s="73"/>
      <c r="F29" s="73"/>
      <c r="G29" s="73"/>
      <c r="H29" s="73"/>
      <c r="I29" s="73"/>
      <c r="J29" s="73"/>
    </row>
    <row r="30" spans="1:10" ht="63.75" x14ac:dyDescent="0.25">
      <c r="B30" s="92" t="s">
        <v>61</v>
      </c>
      <c r="C30" s="489" t="s">
        <v>62</v>
      </c>
      <c r="D30" s="489" t="s">
        <v>63</v>
      </c>
      <c r="E30" s="489" t="s">
        <v>64</v>
      </c>
      <c r="F30" s="224" t="s">
        <v>65</v>
      </c>
      <c r="G30" s="224" t="s">
        <v>66</v>
      </c>
      <c r="H30" s="224" t="s">
        <v>67</v>
      </c>
      <c r="I30" s="224" t="s">
        <v>68</v>
      </c>
      <c r="J30" s="224" t="s">
        <v>69</v>
      </c>
    </row>
    <row r="31" spans="1:10" x14ac:dyDescent="0.25">
      <c r="B31" s="92" t="s">
        <v>0</v>
      </c>
      <c r="C31" s="489"/>
      <c r="D31" s="489"/>
      <c r="E31" s="489"/>
      <c r="F31" s="93" t="s">
        <v>70</v>
      </c>
      <c r="G31" s="93" t="s">
        <v>71</v>
      </c>
      <c r="H31" s="93" t="s">
        <v>72</v>
      </c>
      <c r="I31" s="93" t="s">
        <v>73</v>
      </c>
      <c r="J31" s="93" t="s">
        <v>74</v>
      </c>
    </row>
    <row r="32" spans="1:10" x14ac:dyDescent="0.25">
      <c r="B32" s="75">
        <v>1</v>
      </c>
      <c r="C32" s="83"/>
      <c r="D32" s="84" t="s">
        <v>90</v>
      </c>
      <c r="E32" s="86" t="s">
        <v>91</v>
      </c>
      <c r="F32" s="77">
        <v>1</v>
      </c>
      <c r="G32" s="85">
        <v>499189215</v>
      </c>
      <c r="H32" s="85">
        <v>103605597</v>
      </c>
      <c r="I32" s="84">
        <v>2</v>
      </c>
      <c r="J32" s="85">
        <f>(F32*H32)/I32</f>
        <v>51802798.5</v>
      </c>
    </row>
    <row r="33" spans="2:10" x14ac:dyDescent="0.25">
      <c r="B33" s="75">
        <v>2</v>
      </c>
      <c r="C33" s="83"/>
      <c r="D33" s="84" t="s">
        <v>92</v>
      </c>
      <c r="E33" s="86" t="s">
        <v>93</v>
      </c>
      <c r="F33" s="77">
        <v>1</v>
      </c>
      <c r="G33" s="85">
        <v>615000000</v>
      </c>
      <c r="H33" s="85">
        <v>382027387</v>
      </c>
      <c r="I33" s="84">
        <v>2</v>
      </c>
      <c r="J33" s="85">
        <f t="shared" ref="J33:J50" si="0">(F33*H33)/I33</f>
        <v>191013693.5</v>
      </c>
    </row>
    <row r="34" spans="2:10" ht="24" x14ac:dyDescent="0.25">
      <c r="B34" s="75">
        <v>3</v>
      </c>
      <c r="C34" s="83"/>
      <c r="D34" s="86" t="s">
        <v>94</v>
      </c>
      <c r="E34" s="86" t="s">
        <v>95</v>
      </c>
      <c r="F34" s="77">
        <v>1</v>
      </c>
      <c r="G34" s="85">
        <v>40969334</v>
      </c>
      <c r="H34" s="85">
        <v>20073261</v>
      </c>
      <c r="I34" s="84">
        <v>2</v>
      </c>
      <c r="J34" s="85">
        <f t="shared" si="0"/>
        <v>10036630.5</v>
      </c>
    </row>
    <row r="35" spans="2:10" ht="24" x14ac:dyDescent="0.25">
      <c r="B35" s="75">
        <v>4</v>
      </c>
      <c r="C35" s="83"/>
      <c r="D35" s="86" t="s">
        <v>96</v>
      </c>
      <c r="E35" s="86" t="s">
        <v>95</v>
      </c>
      <c r="F35" s="77">
        <v>1</v>
      </c>
      <c r="G35" s="85">
        <v>234578149</v>
      </c>
      <c r="H35" s="85">
        <v>69059503</v>
      </c>
      <c r="I35" s="84">
        <v>2</v>
      </c>
      <c r="J35" s="85">
        <f t="shared" si="0"/>
        <v>34529751.5</v>
      </c>
    </row>
    <row r="36" spans="2:10" ht="24" x14ac:dyDescent="0.25">
      <c r="B36" s="75">
        <v>5</v>
      </c>
      <c r="C36" s="83"/>
      <c r="D36" s="86" t="s">
        <v>97</v>
      </c>
      <c r="E36" s="86" t="s">
        <v>95</v>
      </c>
      <c r="F36" s="77">
        <v>1</v>
      </c>
      <c r="G36" s="85">
        <v>175202412</v>
      </c>
      <c r="H36" s="85">
        <v>29403303</v>
      </c>
      <c r="I36" s="84">
        <v>2</v>
      </c>
      <c r="J36" s="85">
        <f t="shared" si="0"/>
        <v>14701651.5</v>
      </c>
    </row>
    <row r="37" spans="2:10" ht="24" x14ac:dyDescent="0.25">
      <c r="B37" s="75">
        <v>6</v>
      </c>
      <c r="C37" s="83"/>
      <c r="D37" s="86" t="s">
        <v>98</v>
      </c>
      <c r="E37" s="86" t="s">
        <v>95</v>
      </c>
      <c r="F37" s="77">
        <v>1</v>
      </c>
      <c r="G37" s="85">
        <v>620093527</v>
      </c>
      <c r="H37" s="85">
        <v>437626429</v>
      </c>
      <c r="I37" s="84">
        <v>2</v>
      </c>
      <c r="J37" s="85">
        <f t="shared" si="0"/>
        <v>218813214.5</v>
      </c>
    </row>
    <row r="38" spans="2:10" ht="36" x14ac:dyDescent="0.25">
      <c r="B38" s="75">
        <v>7</v>
      </c>
      <c r="C38" s="83"/>
      <c r="D38" s="86" t="s">
        <v>99</v>
      </c>
      <c r="E38" s="86" t="s">
        <v>100</v>
      </c>
      <c r="F38" s="77">
        <v>1</v>
      </c>
      <c r="G38" s="85">
        <v>580000000</v>
      </c>
      <c r="H38" s="85">
        <v>220083592</v>
      </c>
      <c r="I38" s="84">
        <v>2</v>
      </c>
      <c r="J38" s="85">
        <f t="shared" si="0"/>
        <v>110041796</v>
      </c>
    </row>
    <row r="39" spans="2:10" ht="24" x14ac:dyDescent="0.25">
      <c r="B39" s="75">
        <v>8</v>
      </c>
      <c r="C39" s="83"/>
      <c r="D39" s="86" t="s">
        <v>101</v>
      </c>
      <c r="E39" s="86" t="s">
        <v>102</v>
      </c>
      <c r="F39" s="77">
        <v>1</v>
      </c>
      <c r="G39" s="85">
        <v>681867959</v>
      </c>
      <c r="H39" s="85">
        <v>165619701</v>
      </c>
      <c r="I39" s="84">
        <v>4</v>
      </c>
      <c r="J39" s="85">
        <f t="shared" si="0"/>
        <v>41404925.25</v>
      </c>
    </row>
    <row r="40" spans="2:10" ht="24" x14ac:dyDescent="0.25">
      <c r="B40" s="75">
        <v>9</v>
      </c>
      <c r="C40" s="83"/>
      <c r="D40" s="86" t="s">
        <v>103</v>
      </c>
      <c r="E40" s="86" t="s">
        <v>104</v>
      </c>
      <c r="F40" s="77">
        <v>1</v>
      </c>
      <c r="G40" s="85">
        <v>666000000</v>
      </c>
      <c r="H40" s="85">
        <v>230714800</v>
      </c>
      <c r="I40" s="84">
        <v>3</v>
      </c>
      <c r="J40" s="85">
        <f t="shared" si="0"/>
        <v>76904933.333333328</v>
      </c>
    </row>
    <row r="41" spans="2:10" x14ac:dyDescent="0.25">
      <c r="B41" s="75">
        <v>10</v>
      </c>
      <c r="C41" s="83"/>
      <c r="D41" s="86" t="s">
        <v>105</v>
      </c>
      <c r="E41" s="86" t="s">
        <v>106</v>
      </c>
      <c r="F41" s="77">
        <v>1</v>
      </c>
      <c r="G41" s="85">
        <v>628578620</v>
      </c>
      <c r="H41" s="85">
        <v>616810102</v>
      </c>
      <c r="I41" s="84">
        <v>6</v>
      </c>
      <c r="J41" s="85">
        <f t="shared" si="0"/>
        <v>102801683.66666667</v>
      </c>
    </row>
    <row r="42" spans="2:10" ht="24" x14ac:dyDescent="0.25">
      <c r="B42" s="75">
        <v>11</v>
      </c>
      <c r="C42" s="83"/>
      <c r="D42" s="86" t="s">
        <v>107</v>
      </c>
      <c r="E42" s="86" t="s">
        <v>95</v>
      </c>
      <c r="F42" s="77">
        <v>1</v>
      </c>
      <c r="G42" s="85">
        <v>110921407</v>
      </c>
      <c r="H42" s="85">
        <v>6037943</v>
      </c>
      <c r="I42" s="84">
        <v>2</v>
      </c>
      <c r="J42" s="85">
        <f t="shared" si="0"/>
        <v>3018971.5</v>
      </c>
    </row>
    <row r="43" spans="2:10" ht="24" x14ac:dyDescent="0.25">
      <c r="B43" s="75">
        <v>12</v>
      </c>
      <c r="C43" s="83"/>
      <c r="D43" s="86" t="s">
        <v>108</v>
      </c>
      <c r="E43" s="86" t="s">
        <v>95</v>
      </c>
      <c r="F43" s="77">
        <v>1</v>
      </c>
      <c r="G43" s="85">
        <v>47858393</v>
      </c>
      <c r="H43" s="85">
        <v>2401686</v>
      </c>
      <c r="I43" s="84">
        <v>2</v>
      </c>
      <c r="J43" s="85">
        <f t="shared" si="0"/>
        <v>1200843</v>
      </c>
    </row>
    <row r="44" spans="2:10" ht="36" x14ac:dyDescent="0.25">
      <c r="B44" s="75">
        <v>13</v>
      </c>
      <c r="C44" s="83"/>
      <c r="D44" s="86" t="s">
        <v>109</v>
      </c>
      <c r="E44" s="86" t="s">
        <v>100</v>
      </c>
      <c r="F44" s="77">
        <v>1</v>
      </c>
      <c r="G44" s="85">
        <v>1800000000</v>
      </c>
      <c r="H44" s="85">
        <v>1177000000</v>
      </c>
      <c r="I44" s="84">
        <v>12</v>
      </c>
      <c r="J44" s="85">
        <f t="shared" si="0"/>
        <v>98083333.333333328</v>
      </c>
    </row>
    <row r="45" spans="2:10" ht="36" x14ac:dyDescent="0.25">
      <c r="B45" s="75">
        <v>14</v>
      </c>
      <c r="C45" s="83"/>
      <c r="D45" s="86" t="s">
        <v>110</v>
      </c>
      <c r="E45" s="86" t="s">
        <v>111</v>
      </c>
      <c r="F45" s="77">
        <v>1</v>
      </c>
      <c r="G45" s="85">
        <v>491979249</v>
      </c>
      <c r="H45" s="85">
        <v>339513924</v>
      </c>
      <c r="I45" s="84">
        <v>6</v>
      </c>
      <c r="J45" s="85">
        <f t="shared" si="0"/>
        <v>56585654</v>
      </c>
    </row>
    <row r="46" spans="2:10" ht="36" x14ac:dyDescent="0.25">
      <c r="B46" s="75">
        <v>15</v>
      </c>
      <c r="C46" s="83"/>
      <c r="D46" s="86" t="s">
        <v>112</v>
      </c>
      <c r="E46" s="86" t="s">
        <v>113</v>
      </c>
      <c r="F46" s="77">
        <v>1</v>
      </c>
      <c r="G46" s="85">
        <v>233733949</v>
      </c>
      <c r="H46" s="85">
        <v>23373394</v>
      </c>
      <c r="I46" s="84">
        <v>2</v>
      </c>
      <c r="J46" s="85">
        <f t="shared" si="0"/>
        <v>11686697</v>
      </c>
    </row>
    <row r="47" spans="2:10" ht="24" x14ac:dyDescent="0.25">
      <c r="B47" s="75">
        <v>16</v>
      </c>
      <c r="C47" s="83"/>
      <c r="D47" s="86" t="s">
        <v>114</v>
      </c>
      <c r="E47" s="86" t="s">
        <v>115</v>
      </c>
      <c r="F47" s="77">
        <v>1</v>
      </c>
      <c r="G47" s="85">
        <v>453528534</v>
      </c>
      <c r="H47" s="85">
        <v>180676082</v>
      </c>
      <c r="I47" s="84">
        <v>5</v>
      </c>
      <c r="J47" s="85">
        <f t="shared" si="0"/>
        <v>36135216.399999999</v>
      </c>
    </row>
    <row r="48" spans="2:10" ht="24" x14ac:dyDescent="0.25">
      <c r="B48" s="75">
        <v>17</v>
      </c>
      <c r="C48" s="83"/>
      <c r="D48" s="86" t="s">
        <v>116</v>
      </c>
      <c r="E48" s="86" t="s">
        <v>95</v>
      </c>
      <c r="F48" s="77">
        <v>1</v>
      </c>
      <c r="G48" s="85">
        <v>124281137</v>
      </c>
      <c r="H48" s="85">
        <v>99909419</v>
      </c>
      <c r="I48" s="84">
        <v>2</v>
      </c>
      <c r="J48" s="85">
        <f t="shared" si="0"/>
        <v>49954709.5</v>
      </c>
    </row>
    <row r="49" spans="2:10" ht="24" x14ac:dyDescent="0.25">
      <c r="B49" s="75">
        <v>18</v>
      </c>
      <c r="C49" s="83"/>
      <c r="D49" s="86" t="s">
        <v>117</v>
      </c>
      <c r="E49" s="86" t="s">
        <v>95</v>
      </c>
      <c r="F49" s="77">
        <v>1</v>
      </c>
      <c r="G49" s="85">
        <v>53604380</v>
      </c>
      <c r="H49" s="85">
        <v>40699546</v>
      </c>
      <c r="I49" s="84">
        <v>2</v>
      </c>
      <c r="J49" s="85">
        <f t="shared" si="0"/>
        <v>20349773</v>
      </c>
    </row>
    <row r="50" spans="2:10" ht="24" x14ac:dyDescent="0.25">
      <c r="B50" s="75">
        <v>19</v>
      </c>
      <c r="C50" s="83"/>
      <c r="D50" s="86" t="s">
        <v>118</v>
      </c>
      <c r="E50" s="86" t="s">
        <v>119</v>
      </c>
      <c r="F50" s="77">
        <v>1</v>
      </c>
      <c r="G50" s="85">
        <v>123260376</v>
      </c>
      <c r="H50" s="85">
        <f>+G50</f>
        <v>123260376</v>
      </c>
      <c r="I50" s="84">
        <v>3</v>
      </c>
      <c r="J50" s="85">
        <f t="shared" si="0"/>
        <v>41086792</v>
      </c>
    </row>
    <row r="51" spans="2:10" ht="15.75" thickBot="1" x14ac:dyDescent="0.3">
      <c r="B51" s="482" t="s">
        <v>75</v>
      </c>
      <c r="C51" s="483"/>
      <c r="D51" s="483"/>
      <c r="E51" s="483"/>
      <c r="F51" s="483"/>
      <c r="G51" s="483"/>
      <c r="H51" s="483"/>
      <c r="I51" s="483"/>
      <c r="J51" s="54">
        <f>SUM(J32:J50)</f>
        <v>1170153067.9833333</v>
      </c>
    </row>
    <row r="52" spans="2:10" ht="15.75" thickBot="1" x14ac:dyDescent="0.3"/>
    <row r="53" spans="2:10" ht="76.5" x14ac:dyDescent="0.25">
      <c r="B53" s="484" t="s">
        <v>76</v>
      </c>
      <c r="C53" s="485"/>
      <c r="D53" s="223" t="s">
        <v>77</v>
      </c>
      <c r="E53" s="486" t="s">
        <v>78</v>
      </c>
      <c r="F53" s="488" t="s">
        <v>79</v>
      </c>
      <c r="G53" s="485"/>
      <c r="H53" s="223" t="s">
        <v>80</v>
      </c>
      <c r="I53" s="488" t="s">
        <v>81</v>
      </c>
      <c r="J53" s="490"/>
    </row>
    <row r="54" spans="2:10" x14ac:dyDescent="0.25">
      <c r="B54" s="492" t="s">
        <v>82</v>
      </c>
      <c r="C54" s="493"/>
      <c r="D54" s="88" t="s">
        <v>74</v>
      </c>
      <c r="E54" s="487"/>
      <c r="F54" s="479" t="s">
        <v>82</v>
      </c>
      <c r="G54" s="480"/>
      <c r="H54" s="89" t="s">
        <v>70</v>
      </c>
      <c r="I54" s="479"/>
      <c r="J54" s="491"/>
    </row>
    <row r="55" spans="2:10" ht="53.25" customHeight="1" thickBot="1" x14ac:dyDescent="0.3">
      <c r="B55" s="473">
        <v>1509756463</v>
      </c>
      <c r="C55" s="474">
        <f>(6782222351-1713713979)</f>
        <v>5068508372</v>
      </c>
      <c r="D55" s="222">
        <f>+J51</f>
        <v>1170153067.9833333</v>
      </c>
      <c r="E55" s="56"/>
      <c r="F55" s="475">
        <f>(B55-D55)</f>
        <v>339603395.01666665</v>
      </c>
      <c r="G55" s="476"/>
      <c r="H55" s="87">
        <v>0.05</v>
      </c>
      <c r="I55" s="477">
        <f>+F55*H55</f>
        <v>16980169.750833333</v>
      </c>
      <c r="J55" s="478"/>
    </row>
    <row r="56" spans="2:10" x14ac:dyDescent="0.25">
      <c r="B56" s="58" t="s">
        <v>83</v>
      </c>
      <c r="C56" s="58"/>
      <c r="D56" s="58"/>
      <c r="E56" s="58"/>
      <c r="F56" s="58"/>
      <c r="G56" s="58"/>
      <c r="H56" s="47"/>
    </row>
    <row r="57" spans="2:10" x14ac:dyDescent="0.25">
      <c r="B57" s="481" t="s">
        <v>84</v>
      </c>
      <c r="C57" s="481"/>
      <c r="D57" s="481"/>
      <c r="E57" s="60"/>
      <c r="F57" s="61"/>
      <c r="G57" s="61"/>
      <c r="H57" s="61"/>
      <c r="I57" s="61"/>
      <c r="J57" s="61"/>
    </row>
    <row r="58" spans="2:10" x14ac:dyDescent="0.25">
      <c r="B58" s="59" t="s">
        <v>120</v>
      </c>
      <c r="C58" s="74">
        <f>(I13)+(I25)+(I55)</f>
        <v>1631290263.5441024</v>
      </c>
      <c r="E58" s="60" t="s">
        <v>121</v>
      </c>
    </row>
    <row r="59" spans="2:10" x14ac:dyDescent="0.25">
      <c r="B59" s="59" t="s">
        <v>122</v>
      </c>
      <c r="C59" s="74">
        <f>22739037543/14</f>
        <v>1624216967.3571429</v>
      </c>
      <c r="D59" s="78" t="s">
        <v>123</v>
      </c>
    </row>
    <row r="61" spans="2:10" x14ac:dyDescent="0.25">
      <c r="C61" s="79"/>
    </row>
    <row r="63" spans="2:10" x14ac:dyDescent="0.25">
      <c r="C63" s="74"/>
    </row>
    <row r="65" spans="1:1" ht="51.75" customHeight="1" x14ac:dyDescent="0.25"/>
    <row r="67" spans="1:1" x14ac:dyDescent="0.25">
      <c r="A67" s="59"/>
    </row>
  </sheetData>
  <mergeCells count="42">
    <mergeCell ref="B12:C12"/>
    <mergeCell ref="F12:G12"/>
    <mergeCell ref="B21:I21"/>
    <mergeCell ref="B23:C23"/>
    <mergeCell ref="C2:C3"/>
    <mergeCell ref="D2:D3"/>
    <mergeCell ref="E2:E3"/>
    <mergeCell ref="B9:I9"/>
    <mergeCell ref="B11:C11"/>
    <mergeCell ref="E11:E12"/>
    <mergeCell ref="F23:G23"/>
    <mergeCell ref="I23:J24"/>
    <mergeCell ref="B24:C24"/>
    <mergeCell ref="F24:G24"/>
    <mergeCell ref="F11:G11"/>
    <mergeCell ref="I11:J12"/>
    <mergeCell ref="B13:C13"/>
    <mergeCell ref="F13:G13"/>
    <mergeCell ref="I13:J13"/>
    <mergeCell ref="B15:D15"/>
    <mergeCell ref="E30:E31"/>
    <mergeCell ref="C17:C18"/>
    <mergeCell ref="D17:D18"/>
    <mergeCell ref="E17:E18"/>
    <mergeCell ref="E23:E24"/>
    <mergeCell ref="B25:C25"/>
    <mergeCell ref="B51:I51"/>
    <mergeCell ref="B53:C53"/>
    <mergeCell ref="E53:E54"/>
    <mergeCell ref="F53:G53"/>
    <mergeCell ref="I25:J25"/>
    <mergeCell ref="F25:G25"/>
    <mergeCell ref="B28:D28"/>
    <mergeCell ref="C30:C31"/>
    <mergeCell ref="I53:J54"/>
    <mergeCell ref="D30:D31"/>
    <mergeCell ref="B54:C54"/>
    <mergeCell ref="B55:C55"/>
    <mergeCell ref="F55:G55"/>
    <mergeCell ref="I55:J55"/>
    <mergeCell ref="F54:G54"/>
    <mergeCell ref="B57:D57"/>
  </mergeCell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2:M158"/>
  <sheetViews>
    <sheetView topLeftCell="A142" workbookViewId="0">
      <selection activeCell="A150" sqref="A150:E150"/>
    </sheetView>
  </sheetViews>
  <sheetFormatPr baseColWidth="10" defaultColWidth="11.42578125" defaultRowHeight="13.5" x14ac:dyDescent="0.25"/>
  <cols>
    <col min="1" max="1" width="11.42578125" style="167"/>
    <col min="2" max="2" width="58.140625" style="167" customWidth="1"/>
    <col min="3" max="3" width="11.42578125" style="167"/>
    <col min="4" max="4" width="13.28515625" style="167" bestFit="1" customWidth="1"/>
    <col min="5" max="5" width="14.42578125" style="167" bestFit="1" customWidth="1"/>
    <col min="6" max="6" width="16.42578125" style="167" bestFit="1" customWidth="1"/>
    <col min="7" max="7" width="5.28515625" style="167" customWidth="1"/>
    <col min="8" max="8" width="11.42578125" style="167"/>
    <col min="9" max="9" width="61.42578125" style="167" customWidth="1"/>
    <col min="10" max="10" width="11.42578125" style="167"/>
    <col min="11" max="11" width="13.28515625" style="167" bestFit="1" customWidth="1"/>
    <col min="12" max="12" width="14.42578125" style="167" bestFit="1" customWidth="1"/>
    <col min="13" max="13" width="16.42578125" style="167" bestFit="1" customWidth="1"/>
    <col min="14" max="16384" width="11.42578125" style="167"/>
  </cols>
  <sheetData>
    <row r="2" spans="1:13" s="113" customFormat="1" ht="80.25" customHeight="1" x14ac:dyDescent="0.25">
      <c r="A2" s="502" t="str">
        <f>+'EVALUACIÓN CONSOLIDADA'!A1</f>
        <v>EVALUACION INVITACIÓN ABIERTA No. IA - 009 - 2016</v>
      </c>
      <c r="B2" s="502"/>
      <c r="C2" s="502"/>
      <c r="D2" s="502"/>
      <c r="E2" s="502"/>
      <c r="F2" s="502"/>
    </row>
    <row r="3" spans="1:13" s="113" customFormat="1" ht="52.5" customHeight="1" x14ac:dyDescent="0.25">
      <c r="A3" s="505" t="str">
        <f>+'EVALUACIÓN CONSOLIDADA'!A2</f>
        <v>OBJETO: REFORZAMIENTO ESTRUCTURAL DEL EDIFICIO PERTENECIENTE AL INSTITUTO COLOMBIANO PARA LA EVALUACIÓN DE LA EDUCACIÓN –  ICFES, UBICADO EN LA CALLE 17 No. 3-40 DE LA CIUDAD DE BOGOTÁ D.C.</v>
      </c>
      <c r="B3" s="505"/>
      <c r="C3" s="505"/>
      <c r="D3" s="505"/>
      <c r="E3" s="505"/>
      <c r="F3" s="505"/>
      <c r="H3" s="505" t="s">
        <v>153</v>
      </c>
      <c r="I3" s="505"/>
      <c r="J3" s="505"/>
      <c r="K3" s="505"/>
      <c r="L3" s="505"/>
      <c r="M3" s="505"/>
    </row>
    <row r="4" spans="1:13" s="113" customFormat="1" ht="33.75" customHeight="1" x14ac:dyDescent="0.25">
      <c r="A4" s="506" t="str">
        <f>+'EVALUACIÓN CONSOLIDADA'!B6</f>
        <v>CONSORCIO CONCITEC PLT</v>
      </c>
      <c r="B4" s="507"/>
      <c r="C4" s="507"/>
      <c r="D4" s="507"/>
      <c r="E4" s="507"/>
      <c r="F4" s="508"/>
      <c r="H4" s="506" t="str">
        <f>+'EVALUACIÓN CONSOLIDADA'!B7</f>
        <v>CONSORCIO CC</v>
      </c>
      <c r="I4" s="507"/>
      <c r="J4" s="507"/>
      <c r="K4" s="507"/>
      <c r="L4" s="507"/>
      <c r="M4" s="508"/>
    </row>
    <row r="5" spans="1:13" s="168" customFormat="1" x14ac:dyDescent="0.25">
      <c r="A5" s="210"/>
      <c r="B5" s="210"/>
      <c r="C5" s="211"/>
      <c r="D5" s="212"/>
      <c r="E5" s="212"/>
      <c r="F5" s="213"/>
      <c r="H5" s="210"/>
      <c r="I5" s="210"/>
      <c r="J5" s="211"/>
      <c r="K5" s="212"/>
      <c r="L5" s="212"/>
      <c r="M5" s="213"/>
    </row>
    <row r="6" spans="1:13" x14ac:dyDescent="0.25">
      <c r="A6" s="244" t="s">
        <v>162</v>
      </c>
      <c r="B6" s="245" t="s">
        <v>127</v>
      </c>
      <c r="C6" s="244" t="s">
        <v>163</v>
      </c>
      <c r="D6" s="244" t="s">
        <v>164</v>
      </c>
      <c r="E6" s="244" t="s">
        <v>165</v>
      </c>
      <c r="F6" s="244" t="s">
        <v>166</v>
      </c>
      <c r="H6" s="244" t="s">
        <v>162</v>
      </c>
      <c r="I6" s="245" t="s">
        <v>127</v>
      </c>
      <c r="J6" s="244" t="s">
        <v>163</v>
      </c>
      <c r="K6" s="244" t="s">
        <v>164</v>
      </c>
      <c r="L6" s="244" t="s">
        <v>165</v>
      </c>
      <c r="M6" s="244" t="s">
        <v>166</v>
      </c>
    </row>
    <row r="7" spans="1:13" x14ac:dyDescent="0.25">
      <c r="A7" s="246">
        <v>1</v>
      </c>
      <c r="B7" s="247" t="s">
        <v>167</v>
      </c>
      <c r="C7" s="248"/>
      <c r="D7" s="249"/>
      <c r="E7" s="249"/>
      <c r="F7" s="249"/>
      <c r="H7" s="246">
        <v>1</v>
      </c>
      <c r="I7" s="247" t="s">
        <v>167</v>
      </c>
      <c r="J7" s="248"/>
      <c r="K7" s="249"/>
      <c r="L7" s="249"/>
      <c r="M7" s="249"/>
    </row>
    <row r="8" spans="1:13" x14ac:dyDescent="0.25">
      <c r="A8" s="250" t="s">
        <v>168</v>
      </c>
      <c r="B8" s="251" t="s">
        <v>169</v>
      </c>
      <c r="C8" s="252"/>
      <c r="D8" s="253"/>
      <c r="E8" s="253"/>
      <c r="F8" s="254">
        <f>SUM(F9:F42)</f>
        <v>574854116.98870003</v>
      </c>
      <c r="H8" s="250" t="s">
        <v>168</v>
      </c>
      <c r="I8" s="251" t="s">
        <v>169</v>
      </c>
      <c r="J8" s="252"/>
      <c r="K8" s="253"/>
      <c r="L8" s="253"/>
      <c r="M8" s="254">
        <f>SUM(M9:M42)</f>
        <v>628483557.54018188</v>
      </c>
    </row>
    <row r="9" spans="1:13" x14ac:dyDescent="0.25">
      <c r="A9" s="255" t="s">
        <v>170</v>
      </c>
      <c r="B9" s="256" t="s">
        <v>171</v>
      </c>
      <c r="C9" s="257" t="s">
        <v>172</v>
      </c>
      <c r="D9" s="258">
        <v>5500</v>
      </c>
      <c r="E9" s="259">
        <v>3500</v>
      </c>
      <c r="F9" s="260">
        <f t="shared" ref="F9:F12" si="0">+E9*D9</f>
        <v>19250000</v>
      </c>
      <c r="H9" s="255" t="s">
        <v>170</v>
      </c>
      <c r="I9" s="256" t="s">
        <v>171</v>
      </c>
      <c r="J9" s="257" t="s">
        <v>172</v>
      </c>
      <c r="K9" s="258">
        <v>5500</v>
      </c>
      <c r="L9" s="259">
        <v>2800</v>
      </c>
      <c r="M9" s="260">
        <f t="shared" ref="M9:M12" si="1">+L9*K9</f>
        <v>15400000</v>
      </c>
    </row>
    <row r="10" spans="1:13" x14ac:dyDescent="0.25">
      <c r="A10" s="255" t="s">
        <v>173</v>
      </c>
      <c r="B10" s="261" t="s">
        <v>174</v>
      </c>
      <c r="C10" s="262" t="s">
        <v>175</v>
      </c>
      <c r="D10" s="258">
        <v>2</v>
      </c>
      <c r="E10" s="259">
        <v>600000</v>
      </c>
      <c r="F10" s="263">
        <f t="shared" si="0"/>
        <v>1200000</v>
      </c>
      <c r="H10" s="255" t="s">
        <v>173</v>
      </c>
      <c r="I10" s="261" t="s">
        <v>174</v>
      </c>
      <c r="J10" s="262" t="s">
        <v>175</v>
      </c>
      <c r="K10" s="258">
        <v>2</v>
      </c>
      <c r="L10" s="259">
        <v>400790</v>
      </c>
      <c r="M10" s="263">
        <f t="shared" si="1"/>
        <v>801580</v>
      </c>
    </row>
    <row r="11" spans="1:13" x14ac:dyDescent="0.25">
      <c r="A11" s="255" t="s">
        <v>176</v>
      </c>
      <c r="B11" s="256" t="s">
        <v>177</v>
      </c>
      <c r="C11" s="264" t="s">
        <v>178</v>
      </c>
      <c r="D11" s="258">
        <v>2262</v>
      </c>
      <c r="E11" s="259">
        <v>15000</v>
      </c>
      <c r="F11" s="263">
        <f t="shared" si="0"/>
        <v>33930000</v>
      </c>
      <c r="H11" s="255" t="s">
        <v>176</v>
      </c>
      <c r="I11" s="256" t="s">
        <v>177</v>
      </c>
      <c r="J11" s="264" t="s">
        <v>178</v>
      </c>
      <c r="K11" s="258">
        <v>2262</v>
      </c>
      <c r="L11" s="259">
        <v>11000</v>
      </c>
      <c r="M11" s="263">
        <f t="shared" si="1"/>
        <v>24882000</v>
      </c>
    </row>
    <row r="12" spans="1:13" ht="25.5" x14ac:dyDescent="0.25">
      <c r="A12" s="255" t="s">
        <v>179</v>
      </c>
      <c r="B12" s="265" t="s">
        <v>180</v>
      </c>
      <c r="C12" s="257" t="s">
        <v>181</v>
      </c>
      <c r="D12" s="258">
        <v>20.5</v>
      </c>
      <c r="E12" s="259">
        <v>200000</v>
      </c>
      <c r="F12" s="266">
        <f t="shared" si="0"/>
        <v>4100000</v>
      </c>
      <c r="H12" s="255" t="s">
        <v>179</v>
      </c>
      <c r="I12" s="265" t="s">
        <v>180</v>
      </c>
      <c r="J12" s="257" t="s">
        <v>181</v>
      </c>
      <c r="K12" s="258">
        <v>20.5</v>
      </c>
      <c r="L12" s="259">
        <v>145000</v>
      </c>
      <c r="M12" s="266">
        <f t="shared" si="1"/>
        <v>2972500</v>
      </c>
    </row>
    <row r="13" spans="1:13" ht="38.25" x14ac:dyDescent="0.25">
      <c r="A13" s="267" t="s">
        <v>182</v>
      </c>
      <c r="B13" s="256" t="s">
        <v>183</v>
      </c>
      <c r="C13" s="257"/>
      <c r="D13" s="268"/>
      <c r="E13" s="268"/>
      <c r="F13" s="269"/>
      <c r="H13" s="267" t="s">
        <v>182</v>
      </c>
      <c r="I13" s="256" t="s">
        <v>183</v>
      </c>
      <c r="J13" s="257"/>
      <c r="K13" s="268"/>
      <c r="L13" s="268"/>
      <c r="M13" s="269"/>
    </row>
    <row r="14" spans="1:13" ht="38.25" x14ac:dyDescent="0.25">
      <c r="A14" s="255" t="s">
        <v>184</v>
      </c>
      <c r="B14" s="265" t="s">
        <v>185</v>
      </c>
      <c r="C14" s="257" t="s">
        <v>172</v>
      </c>
      <c r="D14" s="258">
        <v>108.68</v>
      </c>
      <c r="E14" s="259">
        <v>18400</v>
      </c>
      <c r="F14" s="266">
        <f>+E14*D14</f>
        <v>1999712.0000000002</v>
      </c>
      <c r="H14" s="255" t="s">
        <v>184</v>
      </c>
      <c r="I14" s="265" t="s">
        <v>185</v>
      </c>
      <c r="J14" s="257" t="s">
        <v>172</v>
      </c>
      <c r="K14" s="258">
        <v>108.68</v>
      </c>
      <c r="L14" s="259">
        <v>65000</v>
      </c>
      <c r="M14" s="266">
        <f>+L14*K14</f>
        <v>7064200</v>
      </c>
    </row>
    <row r="15" spans="1:13" ht="38.25" x14ac:dyDescent="0.25">
      <c r="A15" s="255" t="s">
        <v>186</v>
      </c>
      <c r="B15" s="270" t="s">
        <v>187</v>
      </c>
      <c r="C15" s="271" t="s">
        <v>188</v>
      </c>
      <c r="D15" s="258">
        <v>2.6</v>
      </c>
      <c r="E15" s="259">
        <v>280000</v>
      </c>
      <c r="F15" s="266">
        <f>+E15*D15</f>
        <v>728000</v>
      </c>
      <c r="H15" s="255" t="s">
        <v>186</v>
      </c>
      <c r="I15" s="270" t="s">
        <v>187</v>
      </c>
      <c r="J15" s="271" t="s">
        <v>188</v>
      </c>
      <c r="K15" s="258">
        <v>2.6</v>
      </c>
      <c r="L15" s="259">
        <v>75400</v>
      </c>
      <c r="M15" s="266">
        <f>+L15*K15</f>
        <v>196040</v>
      </c>
    </row>
    <row r="16" spans="1:13" ht="38.25" x14ac:dyDescent="0.25">
      <c r="A16" s="255" t="s">
        <v>189</v>
      </c>
      <c r="B16" s="265" t="s">
        <v>190</v>
      </c>
      <c r="C16" s="257" t="s">
        <v>172</v>
      </c>
      <c r="D16" s="258">
        <v>599.75</v>
      </c>
      <c r="E16" s="259">
        <v>24000</v>
      </c>
      <c r="F16" s="266">
        <f t="shared" ref="F16" si="2">+E16*D16</f>
        <v>14394000</v>
      </c>
      <c r="H16" s="255" t="s">
        <v>189</v>
      </c>
      <c r="I16" s="265" t="s">
        <v>190</v>
      </c>
      <c r="J16" s="257" t="s">
        <v>172</v>
      </c>
      <c r="K16" s="258">
        <v>599.75</v>
      </c>
      <c r="L16" s="259">
        <v>23400</v>
      </c>
      <c r="M16" s="266">
        <f t="shared" ref="M16" si="3">+L16*K16</f>
        <v>14034150</v>
      </c>
    </row>
    <row r="17" spans="1:13" ht="38.25" x14ac:dyDescent="0.25">
      <c r="A17" s="255" t="s">
        <v>191</v>
      </c>
      <c r="B17" s="265" t="s">
        <v>192</v>
      </c>
      <c r="C17" s="257" t="s">
        <v>172</v>
      </c>
      <c r="D17" s="258">
        <v>33.86</v>
      </c>
      <c r="E17" s="259">
        <v>33700</v>
      </c>
      <c r="F17" s="266">
        <f>+E17*D17</f>
        <v>1141082</v>
      </c>
      <c r="H17" s="255" t="s">
        <v>191</v>
      </c>
      <c r="I17" s="265" t="s">
        <v>192</v>
      </c>
      <c r="J17" s="257" t="s">
        <v>172</v>
      </c>
      <c r="K17" s="258">
        <v>33.86</v>
      </c>
      <c r="L17" s="259">
        <v>28600</v>
      </c>
      <c r="M17" s="266">
        <f>+L17*K17</f>
        <v>968396</v>
      </c>
    </row>
    <row r="18" spans="1:13" ht="25.5" x14ac:dyDescent="0.25">
      <c r="A18" s="255" t="s">
        <v>193</v>
      </c>
      <c r="B18" s="270" t="s">
        <v>194</v>
      </c>
      <c r="C18" s="271" t="s">
        <v>188</v>
      </c>
      <c r="D18" s="258">
        <v>4.47</v>
      </c>
      <c r="E18" s="259">
        <v>280000</v>
      </c>
      <c r="F18" s="266">
        <f>+E18*D18</f>
        <v>1251600</v>
      </c>
      <c r="H18" s="255" t="s">
        <v>193</v>
      </c>
      <c r="I18" s="270" t="s">
        <v>194</v>
      </c>
      <c r="J18" s="271" t="s">
        <v>188</v>
      </c>
      <c r="K18" s="258">
        <v>4.47</v>
      </c>
      <c r="L18" s="259">
        <v>75400</v>
      </c>
      <c r="M18" s="266">
        <f>+L18*K18</f>
        <v>337038</v>
      </c>
    </row>
    <row r="19" spans="1:13" ht="51" x14ac:dyDescent="0.25">
      <c r="A19" s="351" t="s">
        <v>195</v>
      </c>
      <c r="B19" s="352" t="s">
        <v>196</v>
      </c>
      <c r="C19" s="353" t="s">
        <v>172</v>
      </c>
      <c r="D19" s="354">
        <v>1021.1</v>
      </c>
      <c r="E19" s="355">
        <v>54063.316999999995</v>
      </c>
      <c r="F19" s="356">
        <f t="shared" ref="F19" si="4">+E19*D19</f>
        <v>55204052.988699995</v>
      </c>
      <c r="H19" s="351" t="s">
        <v>195</v>
      </c>
      <c r="I19" s="352" t="s">
        <v>196</v>
      </c>
      <c r="J19" s="353" t="s">
        <v>172</v>
      </c>
      <c r="K19" s="354">
        <v>1021.1</v>
      </c>
      <c r="L19" s="355">
        <v>51186.578729000001</v>
      </c>
      <c r="M19" s="356">
        <f t="shared" ref="M19" si="5">+L19*K19</f>
        <v>52266615.540181905</v>
      </c>
    </row>
    <row r="20" spans="1:13" ht="38.25" x14ac:dyDescent="0.25">
      <c r="A20" s="255" t="s">
        <v>197</v>
      </c>
      <c r="B20" s="256" t="s">
        <v>198</v>
      </c>
      <c r="C20" s="257" t="s">
        <v>188</v>
      </c>
      <c r="D20" s="258">
        <v>17.670000000000002</v>
      </c>
      <c r="E20" s="259">
        <v>400000</v>
      </c>
      <c r="F20" s="272">
        <f>+E20*D20</f>
        <v>7068000.0000000009</v>
      </c>
      <c r="H20" s="255" t="s">
        <v>197</v>
      </c>
      <c r="I20" s="256" t="s">
        <v>198</v>
      </c>
      <c r="J20" s="257" t="s">
        <v>188</v>
      </c>
      <c r="K20" s="258">
        <v>17.670000000000002</v>
      </c>
      <c r="L20" s="259">
        <v>247000</v>
      </c>
      <c r="M20" s="272">
        <f>+L20*K20</f>
        <v>4364490</v>
      </c>
    </row>
    <row r="21" spans="1:13" ht="51" x14ac:dyDescent="0.25">
      <c r="A21" s="255" t="s">
        <v>199</v>
      </c>
      <c r="B21" s="265" t="s">
        <v>200</v>
      </c>
      <c r="C21" s="257" t="s">
        <v>172</v>
      </c>
      <c r="D21" s="258">
        <v>3970</v>
      </c>
      <c r="E21" s="273">
        <v>62000</v>
      </c>
      <c r="F21" s="272">
        <f t="shared" ref="F21" si="6">+E21*D21</f>
        <v>246140000</v>
      </c>
      <c r="H21" s="255" t="s">
        <v>199</v>
      </c>
      <c r="I21" s="265" t="s">
        <v>200</v>
      </c>
      <c r="J21" s="257" t="s">
        <v>172</v>
      </c>
      <c r="K21" s="258">
        <v>3970</v>
      </c>
      <c r="L21" s="273">
        <v>45800</v>
      </c>
      <c r="M21" s="272">
        <f t="shared" ref="M21" si="7">+L21*K21</f>
        <v>181826000</v>
      </c>
    </row>
    <row r="22" spans="1:13" ht="25.5" x14ac:dyDescent="0.25">
      <c r="A22" s="274" t="s">
        <v>201</v>
      </c>
      <c r="B22" s="256" t="s">
        <v>202</v>
      </c>
      <c r="C22" s="257"/>
      <c r="D22" s="275"/>
      <c r="E22" s="275"/>
      <c r="F22" s="276"/>
      <c r="H22" s="274" t="s">
        <v>201</v>
      </c>
      <c r="I22" s="256" t="s">
        <v>202</v>
      </c>
      <c r="J22" s="257"/>
      <c r="K22" s="275"/>
      <c r="L22" s="275"/>
      <c r="M22" s="276"/>
    </row>
    <row r="23" spans="1:13" ht="38.25" x14ac:dyDescent="0.25">
      <c r="A23" s="255" t="s">
        <v>203</v>
      </c>
      <c r="B23" s="265" t="s">
        <v>204</v>
      </c>
      <c r="C23" s="257" t="s">
        <v>172</v>
      </c>
      <c r="D23" s="277">
        <v>325.7</v>
      </c>
      <c r="E23" s="278">
        <v>12000</v>
      </c>
      <c r="F23" s="260">
        <f>+E23*D23</f>
        <v>3908400</v>
      </c>
      <c r="H23" s="255" t="s">
        <v>203</v>
      </c>
      <c r="I23" s="265" t="s">
        <v>204</v>
      </c>
      <c r="J23" s="257" t="s">
        <v>172</v>
      </c>
      <c r="K23" s="277">
        <v>325.7</v>
      </c>
      <c r="L23" s="278">
        <v>35880</v>
      </c>
      <c r="M23" s="260">
        <f>+L23*K23</f>
        <v>11686116</v>
      </c>
    </row>
    <row r="24" spans="1:13" ht="38.25" x14ac:dyDescent="0.25">
      <c r="A24" s="255" t="s">
        <v>205</v>
      </c>
      <c r="B24" s="270" t="s">
        <v>206</v>
      </c>
      <c r="C24" s="257" t="s">
        <v>172</v>
      </c>
      <c r="D24" s="277">
        <v>1256.7</v>
      </c>
      <c r="E24" s="279">
        <v>12000</v>
      </c>
      <c r="F24" s="260">
        <f t="shared" ref="F24:F40" si="8">+E24*D24</f>
        <v>15080400</v>
      </c>
      <c r="H24" s="255" t="s">
        <v>205</v>
      </c>
      <c r="I24" s="270" t="s">
        <v>206</v>
      </c>
      <c r="J24" s="257" t="s">
        <v>172</v>
      </c>
      <c r="K24" s="277">
        <v>1256.7</v>
      </c>
      <c r="L24" s="279">
        <v>24180</v>
      </c>
      <c r="M24" s="260">
        <f t="shared" ref="M24:M40" si="9">+L24*K24</f>
        <v>30387006</v>
      </c>
    </row>
    <row r="25" spans="1:13" ht="25.5" x14ac:dyDescent="0.25">
      <c r="A25" s="255" t="s">
        <v>207</v>
      </c>
      <c r="B25" s="265" t="s">
        <v>208</v>
      </c>
      <c r="C25" s="257" t="s">
        <v>172</v>
      </c>
      <c r="D25" s="277">
        <v>286.3</v>
      </c>
      <c r="E25" s="278">
        <v>20000</v>
      </c>
      <c r="F25" s="260">
        <f t="shared" si="8"/>
        <v>5726000</v>
      </c>
      <c r="H25" s="255" t="s">
        <v>207</v>
      </c>
      <c r="I25" s="265" t="s">
        <v>208</v>
      </c>
      <c r="J25" s="257" t="s">
        <v>172</v>
      </c>
      <c r="K25" s="277">
        <v>286.3</v>
      </c>
      <c r="L25" s="278">
        <v>23088</v>
      </c>
      <c r="M25" s="260">
        <f t="shared" si="9"/>
        <v>6610094.4000000004</v>
      </c>
    </row>
    <row r="26" spans="1:13" ht="25.5" x14ac:dyDescent="0.25">
      <c r="A26" s="255" t="s">
        <v>209</v>
      </c>
      <c r="B26" s="265" t="s">
        <v>210</v>
      </c>
      <c r="C26" s="257" t="s">
        <v>172</v>
      </c>
      <c r="D26" s="277">
        <v>74.040000000000006</v>
      </c>
      <c r="E26" s="278">
        <v>23000</v>
      </c>
      <c r="F26" s="260">
        <f t="shared" si="8"/>
        <v>1702920.0000000002</v>
      </c>
      <c r="H26" s="255" t="s">
        <v>209</v>
      </c>
      <c r="I26" s="265" t="s">
        <v>210</v>
      </c>
      <c r="J26" s="257" t="s">
        <v>172</v>
      </c>
      <c r="K26" s="277">
        <v>74.040000000000006</v>
      </c>
      <c r="L26" s="278">
        <v>29640</v>
      </c>
      <c r="M26" s="260">
        <f t="shared" si="9"/>
        <v>2194545.6</v>
      </c>
    </row>
    <row r="27" spans="1:13" ht="25.5" x14ac:dyDescent="0.25">
      <c r="A27" s="255" t="s">
        <v>211</v>
      </c>
      <c r="B27" s="270" t="s">
        <v>212</v>
      </c>
      <c r="C27" s="271" t="s">
        <v>172</v>
      </c>
      <c r="D27" s="277">
        <v>24.09</v>
      </c>
      <c r="E27" s="278">
        <v>25000</v>
      </c>
      <c r="F27" s="260">
        <f t="shared" si="8"/>
        <v>602250</v>
      </c>
      <c r="H27" s="255" t="s">
        <v>211</v>
      </c>
      <c r="I27" s="270" t="s">
        <v>212</v>
      </c>
      <c r="J27" s="271" t="s">
        <v>172</v>
      </c>
      <c r="K27" s="277">
        <v>24.09</v>
      </c>
      <c r="L27" s="278">
        <v>34320</v>
      </c>
      <c r="M27" s="260">
        <f t="shared" si="9"/>
        <v>826768.8</v>
      </c>
    </row>
    <row r="28" spans="1:13" ht="25.5" x14ac:dyDescent="0.25">
      <c r="A28" s="255" t="s">
        <v>213</v>
      </c>
      <c r="B28" s="270" t="s">
        <v>214</v>
      </c>
      <c r="C28" s="271" t="s">
        <v>172</v>
      </c>
      <c r="D28" s="277">
        <v>13.1</v>
      </c>
      <c r="E28" s="278">
        <v>28000</v>
      </c>
      <c r="F28" s="260">
        <f t="shared" si="8"/>
        <v>366800</v>
      </c>
      <c r="H28" s="255" t="s">
        <v>213</v>
      </c>
      <c r="I28" s="270" t="s">
        <v>214</v>
      </c>
      <c r="J28" s="271" t="s">
        <v>172</v>
      </c>
      <c r="K28" s="277">
        <v>13.1</v>
      </c>
      <c r="L28" s="278">
        <v>39000</v>
      </c>
      <c r="M28" s="260">
        <f t="shared" si="9"/>
        <v>510900</v>
      </c>
    </row>
    <row r="29" spans="1:13" ht="25.5" x14ac:dyDescent="0.25">
      <c r="A29" s="255" t="s">
        <v>215</v>
      </c>
      <c r="B29" s="270" t="s">
        <v>216</v>
      </c>
      <c r="C29" s="271" t="s">
        <v>172</v>
      </c>
      <c r="D29" s="277">
        <v>10.6</v>
      </c>
      <c r="E29" s="278">
        <v>30000</v>
      </c>
      <c r="F29" s="260">
        <f t="shared" si="8"/>
        <v>318000</v>
      </c>
      <c r="H29" s="255" t="s">
        <v>215</v>
      </c>
      <c r="I29" s="270" t="s">
        <v>216</v>
      </c>
      <c r="J29" s="271" t="s">
        <v>172</v>
      </c>
      <c r="K29" s="277">
        <v>10.6</v>
      </c>
      <c r="L29" s="278">
        <v>43680</v>
      </c>
      <c r="M29" s="260">
        <f t="shared" si="9"/>
        <v>463008</v>
      </c>
    </row>
    <row r="30" spans="1:13" ht="38.25" x14ac:dyDescent="0.25">
      <c r="A30" s="255" t="s">
        <v>217</v>
      </c>
      <c r="B30" s="270" t="s">
        <v>218</v>
      </c>
      <c r="C30" s="271" t="s">
        <v>172</v>
      </c>
      <c r="D30" s="277">
        <v>58.7</v>
      </c>
      <c r="E30" s="278">
        <v>25000</v>
      </c>
      <c r="F30" s="260">
        <f t="shared" si="8"/>
        <v>1467500</v>
      </c>
      <c r="H30" s="255" t="s">
        <v>217</v>
      </c>
      <c r="I30" s="270" t="s">
        <v>218</v>
      </c>
      <c r="J30" s="271" t="s">
        <v>172</v>
      </c>
      <c r="K30" s="277">
        <v>58.7</v>
      </c>
      <c r="L30" s="278">
        <v>49920</v>
      </c>
      <c r="M30" s="260">
        <f t="shared" si="9"/>
        <v>2930304</v>
      </c>
    </row>
    <row r="31" spans="1:13" ht="38.25" x14ac:dyDescent="0.25">
      <c r="A31" s="255" t="s">
        <v>219</v>
      </c>
      <c r="B31" s="265" t="s">
        <v>220</v>
      </c>
      <c r="C31" s="257" t="s">
        <v>172</v>
      </c>
      <c r="D31" s="277">
        <v>62.3</v>
      </c>
      <c r="E31" s="278">
        <v>25000</v>
      </c>
      <c r="F31" s="260">
        <f t="shared" si="8"/>
        <v>1557500</v>
      </c>
      <c r="H31" s="255" t="s">
        <v>219</v>
      </c>
      <c r="I31" s="265" t="s">
        <v>220</v>
      </c>
      <c r="J31" s="257" t="s">
        <v>172</v>
      </c>
      <c r="K31" s="277">
        <v>62.3</v>
      </c>
      <c r="L31" s="278">
        <v>36504</v>
      </c>
      <c r="M31" s="260">
        <f t="shared" si="9"/>
        <v>2274199.1999999997</v>
      </c>
    </row>
    <row r="32" spans="1:13" ht="38.25" x14ac:dyDescent="0.25">
      <c r="A32" s="255" t="s">
        <v>221</v>
      </c>
      <c r="B32" s="265" t="s">
        <v>222</v>
      </c>
      <c r="C32" s="257" t="s">
        <v>172</v>
      </c>
      <c r="D32" s="277">
        <v>3845.1000000000004</v>
      </c>
      <c r="E32" s="278">
        <v>12000</v>
      </c>
      <c r="F32" s="260">
        <f t="shared" si="8"/>
        <v>46141200.000000007</v>
      </c>
      <c r="H32" s="255" t="s">
        <v>221</v>
      </c>
      <c r="I32" s="265" t="s">
        <v>222</v>
      </c>
      <c r="J32" s="257" t="s">
        <v>172</v>
      </c>
      <c r="K32" s="277">
        <v>3845.1000000000004</v>
      </c>
      <c r="L32" s="278">
        <v>29000</v>
      </c>
      <c r="M32" s="260">
        <f t="shared" si="9"/>
        <v>111507900.00000001</v>
      </c>
    </row>
    <row r="33" spans="1:13" ht="38.25" x14ac:dyDescent="0.25">
      <c r="A33" s="255" t="s">
        <v>223</v>
      </c>
      <c r="B33" s="265" t="s">
        <v>224</v>
      </c>
      <c r="C33" s="257" t="s">
        <v>172</v>
      </c>
      <c r="D33" s="277">
        <v>3449.1000000000004</v>
      </c>
      <c r="E33" s="278">
        <v>4000</v>
      </c>
      <c r="F33" s="260">
        <f t="shared" si="8"/>
        <v>13796400.000000002</v>
      </c>
      <c r="H33" s="255" t="s">
        <v>223</v>
      </c>
      <c r="I33" s="265" t="s">
        <v>224</v>
      </c>
      <c r="J33" s="257" t="s">
        <v>172</v>
      </c>
      <c r="K33" s="277">
        <v>3449.1000000000004</v>
      </c>
      <c r="L33" s="278">
        <v>10920</v>
      </c>
      <c r="M33" s="260">
        <f t="shared" si="9"/>
        <v>37664172.000000007</v>
      </c>
    </row>
    <row r="34" spans="1:13" ht="25.5" x14ac:dyDescent="0.25">
      <c r="A34" s="255" t="s">
        <v>225</v>
      </c>
      <c r="B34" s="265" t="s">
        <v>226</v>
      </c>
      <c r="C34" s="257" t="s">
        <v>172</v>
      </c>
      <c r="D34" s="280">
        <v>1494.7</v>
      </c>
      <c r="E34" s="281">
        <v>35000</v>
      </c>
      <c r="F34" s="272">
        <f t="shared" si="8"/>
        <v>52314500</v>
      </c>
      <c r="H34" s="255" t="s">
        <v>225</v>
      </c>
      <c r="I34" s="265" t="s">
        <v>226</v>
      </c>
      <c r="J34" s="257" t="s">
        <v>172</v>
      </c>
      <c r="K34" s="280">
        <v>1494.7</v>
      </c>
      <c r="L34" s="281">
        <v>32900</v>
      </c>
      <c r="M34" s="272">
        <f t="shared" si="9"/>
        <v>49175630</v>
      </c>
    </row>
    <row r="35" spans="1:13" ht="38.25" x14ac:dyDescent="0.25">
      <c r="A35" s="255" t="s">
        <v>227</v>
      </c>
      <c r="B35" s="256" t="s">
        <v>228</v>
      </c>
      <c r="C35" s="264" t="s">
        <v>175</v>
      </c>
      <c r="D35" s="277">
        <v>135</v>
      </c>
      <c r="E35" s="278">
        <v>45000</v>
      </c>
      <c r="F35" s="260">
        <f t="shared" si="8"/>
        <v>6075000</v>
      </c>
      <c r="H35" s="255" t="s">
        <v>227</v>
      </c>
      <c r="I35" s="256" t="s">
        <v>228</v>
      </c>
      <c r="J35" s="264" t="s">
        <v>175</v>
      </c>
      <c r="K35" s="277">
        <v>135</v>
      </c>
      <c r="L35" s="278">
        <v>39936</v>
      </c>
      <c r="M35" s="260">
        <f t="shared" si="9"/>
        <v>5391360</v>
      </c>
    </row>
    <row r="36" spans="1:13" ht="51" x14ac:dyDescent="0.25">
      <c r="A36" s="255" t="s">
        <v>229</v>
      </c>
      <c r="B36" s="265" t="s">
        <v>230</v>
      </c>
      <c r="C36" s="257" t="s">
        <v>172</v>
      </c>
      <c r="D36" s="277">
        <v>180.8</v>
      </c>
      <c r="E36" s="278">
        <v>42000</v>
      </c>
      <c r="F36" s="260">
        <f t="shared" si="8"/>
        <v>7593600.0000000009</v>
      </c>
      <c r="H36" s="255" t="s">
        <v>229</v>
      </c>
      <c r="I36" s="265" t="s">
        <v>230</v>
      </c>
      <c r="J36" s="257" t="s">
        <v>172</v>
      </c>
      <c r="K36" s="277">
        <v>180.8</v>
      </c>
      <c r="L36" s="278">
        <v>34320</v>
      </c>
      <c r="M36" s="260">
        <f t="shared" si="9"/>
        <v>6205056</v>
      </c>
    </row>
    <row r="37" spans="1:13" ht="38.25" x14ac:dyDescent="0.25">
      <c r="A37" s="255" t="s">
        <v>231</v>
      </c>
      <c r="B37" s="265" t="s">
        <v>232</v>
      </c>
      <c r="C37" s="257" t="s">
        <v>172</v>
      </c>
      <c r="D37" s="277">
        <v>103.19999999999999</v>
      </c>
      <c r="E37" s="278">
        <v>42000</v>
      </c>
      <c r="F37" s="260">
        <f t="shared" si="8"/>
        <v>4334399.9999999991</v>
      </c>
      <c r="H37" s="255" t="s">
        <v>231</v>
      </c>
      <c r="I37" s="265" t="s">
        <v>232</v>
      </c>
      <c r="J37" s="257" t="s">
        <v>172</v>
      </c>
      <c r="K37" s="277">
        <v>103.19999999999999</v>
      </c>
      <c r="L37" s="278">
        <v>39000</v>
      </c>
      <c r="M37" s="260">
        <f t="shared" si="9"/>
        <v>4024799.9999999995</v>
      </c>
    </row>
    <row r="38" spans="1:13" ht="38.25" x14ac:dyDescent="0.25">
      <c r="A38" s="255" t="s">
        <v>233</v>
      </c>
      <c r="B38" s="265" t="s">
        <v>234</v>
      </c>
      <c r="C38" s="264" t="s">
        <v>175</v>
      </c>
      <c r="D38" s="282">
        <v>146</v>
      </c>
      <c r="E38" s="278">
        <v>35000</v>
      </c>
      <c r="F38" s="260">
        <f t="shared" si="8"/>
        <v>5110000</v>
      </c>
      <c r="H38" s="255" t="s">
        <v>233</v>
      </c>
      <c r="I38" s="265" t="s">
        <v>234</v>
      </c>
      <c r="J38" s="264" t="s">
        <v>175</v>
      </c>
      <c r="K38" s="282">
        <v>146</v>
      </c>
      <c r="L38" s="278">
        <v>37440</v>
      </c>
      <c r="M38" s="260">
        <f t="shared" si="9"/>
        <v>5466240</v>
      </c>
    </row>
    <row r="39" spans="1:13" ht="25.5" x14ac:dyDescent="0.25">
      <c r="A39" s="255" t="s">
        <v>235</v>
      </c>
      <c r="B39" s="265" t="s">
        <v>236</v>
      </c>
      <c r="C39" s="264" t="s">
        <v>178</v>
      </c>
      <c r="D39" s="277">
        <v>0.64</v>
      </c>
      <c r="E39" s="278">
        <v>150000</v>
      </c>
      <c r="F39" s="260">
        <f t="shared" si="8"/>
        <v>96000</v>
      </c>
      <c r="H39" s="255" t="s">
        <v>235</v>
      </c>
      <c r="I39" s="265" t="s">
        <v>236</v>
      </c>
      <c r="J39" s="264" t="s">
        <v>178</v>
      </c>
      <c r="K39" s="277">
        <v>0.64</v>
      </c>
      <c r="L39" s="278">
        <v>70200</v>
      </c>
      <c r="M39" s="260">
        <f t="shared" si="9"/>
        <v>44928</v>
      </c>
    </row>
    <row r="40" spans="1:13" ht="38.25" x14ac:dyDescent="0.25">
      <c r="A40" s="255" t="s">
        <v>237</v>
      </c>
      <c r="B40" s="265" t="s">
        <v>238</v>
      </c>
      <c r="C40" s="257" t="s">
        <v>172</v>
      </c>
      <c r="D40" s="277">
        <v>2222.1999999999998</v>
      </c>
      <c r="E40" s="278">
        <v>6500</v>
      </c>
      <c r="F40" s="260">
        <f t="shared" si="8"/>
        <v>14444299.999999998</v>
      </c>
      <c r="H40" s="255" t="s">
        <v>237</v>
      </c>
      <c r="I40" s="265" t="s">
        <v>238</v>
      </c>
      <c r="J40" s="257" t="s">
        <v>172</v>
      </c>
      <c r="K40" s="277">
        <v>2222.1999999999998</v>
      </c>
      <c r="L40" s="278">
        <v>18720</v>
      </c>
      <c r="M40" s="260">
        <f t="shared" si="9"/>
        <v>41599584</v>
      </c>
    </row>
    <row r="41" spans="1:13" ht="38.25" x14ac:dyDescent="0.25">
      <c r="A41" s="255" t="s">
        <v>239</v>
      </c>
      <c r="B41" s="270" t="s">
        <v>240</v>
      </c>
      <c r="C41" s="257" t="s">
        <v>241</v>
      </c>
      <c r="D41" s="277">
        <v>120.8</v>
      </c>
      <c r="E41" s="278">
        <v>50000</v>
      </c>
      <c r="F41" s="260">
        <f>+E41*D41</f>
        <v>6040000</v>
      </c>
      <c r="H41" s="255" t="s">
        <v>239</v>
      </c>
      <c r="I41" s="270" t="s">
        <v>240</v>
      </c>
      <c r="J41" s="257" t="s">
        <v>241</v>
      </c>
      <c r="K41" s="277">
        <v>120.8</v>
      </c>
      <c r="L41" s="278">
        <v>21840</v>
      </c>
      <c r="M41" s="260">
        <f>+L41*K41</f>
        <v>2638272</v>
      </c>
    </row>
    <row r="42" spans="1:13" ht="38.25" x14ac:dyDescent="0.25">
      <c r="A42" s="255" t="s">
        <v>242</v>
      </c>
      <c r="B42" s="270" t="s">
        <v>243</v>
      </c>
      <c r="C42" s="271" t="s">
        <v>172</v>
      </c>
      <c r="D42" s="277">
        <v>70.900000000000006</v>
      </c>
      <c r="E42" s="278">
        <v>25000</v>
      </c>
      <c r="F42" s="260">
        <f>+E42*D42</f>
        <v>1772500.0000000002</v>
      </c>
      <c r="H42" s="255" t="s">
        <v>242</v>
      </c>
      <c r="I42" s="270" t="s">
        <v>243</v>
      </c>
      <c r="J42" s="271" t="s">
        <v>172</v>
      </c>
      <c r="K42" s="277">
        <v>70.900000000000006</v>
      </c>
      <c r="L42" s="278">
        <v>24960</v>
      </c>
      <c r="M42" s="260">
        <f>+L42*K42</f>
        <v>1769664.0000000002</v>
      </c>
    </row>
    <row r="43" spans="1:13" x14ac:dyDescent="0.25">
      <c r="A43" s="283" t="s">
        <v>244</v>
      </c>
      <c r="B43" s="284" t="s">
        <v>245</v>
      </c>
      <c r="C43" s="285"/>
      <c r="D43" s="253"/>
      <c r="E43" s="253"/>
      <c r="F43" s="253"/>
      <c r="H43" s="283" t="s">
        <v>244</v>
      </c>
      <c r="I43" s="284" t="s">
        <v>245</v>
      </c>
      <c r="J43" s="285"/>
      <c r="K43" s="253"/>
      <c r="L43" s="253"/>
      <c r="M43" s="253"/>
    </row>
    <row r="44" spans="1:13" x14ac:dyDescent="0.25">
      <c r="A44" s="283" t="s">
        <v>246</v>
      </c>
      <c r="B44" s="284" t="s">
        <v>247</v>
      </c>
      <c r="C44" s="285"/>
      <c r="D44" s="253"/>
      <c r="E44" s="253"/>
      <c r="F44" s="254">
        <f>SUM(F45:F59)</f>
        <v>412186815.72484994</v>
      </c>
      <c r="H44" s="283" t="s">
        <v>246</v>
      </c>
      <c r="I44" s="284" t="s">
        <v>247</v>
      </c>
      <c r="J44" s="285"/>
      <c r="K44" s="253"/>
      <c r="L44" s="253"/>
      <c r="M44" s="254">
        <f>SUM(M45:M59)</f>
        <v>364227026.63644999</v>
      </c>
    </row>
    <row r="45" spans="1:13" ht="25.5" x14ac:dyDescent="0.25">
      <c r="A45" s="255" t="s">
        <v>248</v>
      </c>
      <c r="B45" s="256" t="s">
        <v>249</v>
      </c>
      <c r="C45" s="257" t="s">
        <v>188</v>
      </c>
      <c r="D45" s="280">
        <v>239.44</v>
      </c>
      <c r="E45" s="281">
        <v>38000</v>
      </c>
      <c r="F45" s="272">
        <f>+E45*D45</f>
        <v>9098720</v>
      </c>
      <c r="H45" s="255" t="s">
        <v>248</v>
      </c>
      <c r="I45" s="256" t="s">
        <v>249</v>
      </c>
      <c r="J45" s="257" t="s">
        <v>188</v>
      </c>
      <c r="K45" s="280">
        <v>239.44</v>
      </c>
      <c r="L45" s="281">
        <v>52000</v>
      </c>
      <c r="M45" s="272">
        <f>+L45*K45</f>
        <v>12450880</v>
      </c>
    </row>
    <row r="46" spans="1:13" ht="38.25" x14ac:dyDescent="0.25">
      <c r="A46" s="255" t="s">
        <v>250</v>
      </c>
      <c r="B46" s="256" t="s">
        <v>251</v>
      </c>
      <c r="C46" s="257" t="s">
        <v>188</v>
      </c>
      <c r="D46" s="286">
        <v>60.73</v>
      </c>
      <c r="E46" s="281">
        <v>47600</v>
      </c>
      <c r="F46" s="272">
        <f>+E46*D46</f>
        <v>2890748</v>
      </c>
      <c r="H46" s="255" t="s">
        <v>250</v>
      </c>
      <c r="I46" s="256" t="s">
        <v>251</v>
      </c>
      <c r="J46" s="257" t="s">
        <v>188</v>
      </c>
      <c r="K46" s="286">
        <v>60.73</v>
      </c>
      <c r="L46" s="281">
        <v>55000</v>
      </c>
      <c r="M46" s="272">
        <f>+L46*K46</f>
        <v>3340150</v>
      </c>
    </row>
    <row r="47" spans="1:13" x14ac:dyDescent="0.25">
      <c r="A47" s="255" t="s">
        <v>252</v>
      </c>
      <c r="B47" s="287" t="s">
        <v>253</v>
      </c>
      <c r="C47" s="288" t="s">
        <v>188</v>
      </c>
      <c r="D47" s="289">
        <v>46.6</v>
      </c>
      <c r="E47" s="290">
        <v>35500</v>
      </c>
      <c r="F47" s="266">
        <f>+E47*D47</f>
        <v>1654300</v>
      </c>
      <c r="H47" s="255" t="s">
        <v>252</v>
      </c>
      <c r="I47" s="287" t="s">
        <v>253</v>
      </c>
      <c r="J47" s="288" t="s">
        <v>188</v>
      </c>
      <c r="K47" s="289">
        <v>46.6</v>
      </c>
      <c r="L47" s="290">
        <v>29000</v>
      </c>
      <c r="M47" s="266">
        <f>+L47*K47</f>
        <v>1351400</v>
      </c>
    </row>
    <row r="48" spans="1:13" ht="38.25" x14ac:dyDescent="0.25">
      <c r="A48" s="255" t="s">
        <v>254</v>
      </c>
      <c r="B48" s="256" t="s">
        <v>255</v>
      </c>
      <c r="C48" s="257" t="s">
        <v>188</v>
      </c>
      <c r="D48" s="280">
        <v>48.53</v>
      </c>
      <c r="E48" s="281">
        <v>72000</v>
      </c>
      <c r="F48" s="266">
        <f>+E48*D48</f>
        <v>3494160</v>
      </c>
      <c r="H48" s="255" t="s">
        <v>254</v>
      </c>
      <c r="I48" s="256" t="s">
        <v>255</v>
      </c>
      <c r="J48" s="257" t="s">
        <v>188</v>
      </c>
      <c r="K48" s="280">
        <v>48.53</v>
      </c>
      <c r="L48" s="281">
        <v>65000</v>
      </c>
      <c r="M48" s="266">
        <f>+L48*K48</f>
        <v>3154450</v>
      </c>
    </row>
    <row r="49" spans="1:13" x14ac:dyDescent="0.25">
      <c r="A49" s="267" t="s">
        <v>256</v>
      </c>
      <c r="B49" s="291" t="s">
        <v>257</v>
      </c>
      <c r="C49" s="257"/>
      <c r="D49" s="286"/>
      <c r="E49" s="281"/>
      <c r="F49" s="266"/>
      <c r="H49" s="267" t="s">
        <v>256</v>
      </c>
      <c r="I49" s="291" t="s">
        <v>257</v>
      </c>
      <c r="J49" s="257"/>
      <c r="K49" s="286"/>
      <c r="L49" s="281"/>
      <c r="M49" s="266"/>
    </row>
    <row r="50" spans="1:13" x14ac:dyDescent="0.25">
      <c r="A50" s="255" t="s">
        <v>258</v>
      </c>
      <c r="B50" s="261" t="s">
        <v>259</v>
      </c>
      <c r="C50" s="257" t="s">
        <v>188</v>
      </c>
      <c r="D50" s="280">
        <v>4.7699999999999996</v>
      </c>
      <c r="E50" s="281">
        <v>460000</v>
      </c>
      <c r="F50" s="266">
        <f t="shared" ref="F50:F56" si="10">+E50*D50</f>
        <v>2194200</v>
      </c>
      <c r="H50" s="255" t="s">
        <v>258</v>
      </c>
      <c r="I50" s="261" t="s">
        <v>259</v>
      </c>
      <c r="J50" s="257" t="s">
        <v>188</v>
      </c>
      <c r="K50" s="280">
        <v>4.7699999999999996</v>
      </c>
      <c r="L50" s="281">
        <v>355000</v>
      </c>
      <c r="M50" s="266">
        <f t="shared" ref="M50:M56" si="11">+L50*K50</f>
        <v>1693349.9999999998</v>
      </c>
    </row>
    <row r="51" spans="1:13" x14ac:dyDescent="0.25">
      <c r="A51" s="255" t="s">
        <v>260</v>
      </c>
      <c r="B51" s="256" t="s">
        <v>261</v>
      </c>
      <c r="C51" s="257" t="s">
        <v>188</v>
      </c>
      <c r="D51" s="280">
        <v>22.14</v>
      </c>
      <c r="E51" s="281">
        <v>980000</v>
      </c>
      <c r="F51" s="266">
        <f t="shared" si="10"/>
        <v>21697200</v>
      </c>
      <c r="H51" s="255" t="s">
        <v>260</v>
      </c>
      <c r="I51" s="256" t="s">
        <v>261</v>
      </c>
      <c r="J51" s="257" t="s">
        <v>188</v>
      </c>
      <c r="K51" s="280">
        <v>22.14</v>
      </c>
      <c r="L51" s="281">
        <v>620000</v>
      </c>
      <c r="M51" s="266">
        <f t="shared" si="11"/>
        <v>13726800</v>
      </c>
    </row>
    <row r="52" spans="1:13" x14ac:dyDescent="0.25">
      <c r="A52" s="255" t="s">
        <v>262</v>
      </c>
      <c r="B52" s="256" t="s">
        <v>263</v>
      </c>
      <c r="C52" s="257" t="s">
        <v>188</v>
      </c>
      <c r="D52" s="280">
        <v>28.6</v>
      </c>
      <c r="E52" s="281">
        <v>980000</v>
      </c>
      <c r="F52" s="266">
        <f t="shared" si="10"/>
        <v>28028000</v>
      </c>
      <c r="H52" s="255" t="s">
        <v>262</v>
      </c>
      <c r="I52" s="256" t="s">
        <v>263</v>
      </c>
      <c r="J52" s="257" t="s">
        <v>188</v>
      </c>
      <c r="K52" s="280">
        <v>28.6</v>
      </c>
      <c r="L52" s="281">
        <v>580000</v>
      </c>
      <c r="M52" s="266">
        <f t="shared" si="11"/>
        <v>16588000</v>
      </c>
    </row>
    <row r="53" spans="1:13" x14ac:dyDescent="0.25">
      <c r="A53" s="255" t="s">
        <v>264</v>
      </c>
      <c r="B53" s="292" t="s">
        <v>265</v>
      </c>
      <c r="C53" s="293" t="s">
        <v>178</v>
      </c>
      <c r="D53" s="289">
        <v>599.75</v>
      </c>
      <c r="E53" s="290">
        <v>78000</v>
      </c>
      <c r="F53" s="266">
        <f t="shared" si="10"/>
        <v>46780500</v>
      </c>
      <c r="H53" s="255" t="s">
        <v>264</v>
      </c>
      <c r="I53" s="292" t="s">
        <v>265</v>
      </c>
      <c r="J53" s="293" t="s">
        <v>178</v>
      </c>
      <c r="K53" s="289">
        <v>599.75</v>
      </c>
      <c r="L53" s="290">
        <v>65000</v>
      </c>
      <c r="M53" s="266">
        <f t="shared" si="11"/>
        <v>38983750</v>
      </c>
    </row>
    <row r="54" spans="1:13" x14ac:dyDescent="0.25">
      <c r="A54" s="255" t="s">
        <v>266</v>
      </c>
      <c r="B54" s="292" t="s">
        <v>267</v>
      </c>
      <c r="C54" s="294" t="s">
        <v>188</v>
      </c>
      <c r="D54" s="289">
        <v>25.82</v>
      </c>
      <c r="E54" s="290">
        <v>980000</v>
      </c>
      <c r="F54" s="266">
        <f t="shared" si="10"/>
        <v>25303600</v>
      </c>
      <c r="H54" s="255" t="s">
        <v>266</v>
      </c>
      <c r="I54" s="292" t="s">
        <v>267</v>
      </c>
      <c r="J54" s="294" t="s">
        <v>188</v>
      </c>
      <c r="K54" s="289">
        <v>25.82</v>
      </c>
      <c r="L54" s="290">
        <v>510000</v>
      </c>
      <c r="M54" s="266">
        <f t="shared" si="11"/>
        <v>13168200</v>
      </c>
    </row>
    <row r="55" spans="1:13" x14ac:dyDescent="0.25">
      <c r="A55" s="255" t="s">
        <v>268</v>
      </c>
      <c r="B55" s="287" t="s">
        <v>269</v>
      </c>
      <c r="C55" s="294" t="s">
        <v>188</v>
      </c>
      <c r="D55" s="289">
        <v>2.35</v>
      </c>
      <c r="E55" s="290">
        <v>1250000</v>
      </c>
      <c r="F55" s="266">
        <f t="shared" si="10"/>
        <v>2937500</v>
      </c>
      <c r="H55" s="255" t="s">
        <v>268</v>
      </c>
      <c r="I55" s="287" t="s">
        <v>269</v>
      </c>
      <c r="J55" s="294" t="s">
        <v>188</v>
      </c>
      <c r="K55" s="289">
        <v>2.35</v>
      </c>
      <c r="L55" s="290">
        <v>750000</v>
      </c>
      <c r="M55" s="266">
        <f t="shared" si="11"/>
        <v>1762500</v>
      </c>
    </row>
    <row r="56" spans="1:13" ht="25.5" x14ac:dyDescent="0.25">
      <c r="A56" s="351" t="s">
        <v>270</v>
      </c>
      <c r="B56" s="357" t="s">
        <v>271</v>
      </c>
      <c r="C56" s="353" t="s">
        <v>272</v>
      </c>
      <c r="D56" s="358">
        <v>490</v>
      </c>
      <c r="E56" s="359">
        <v>343976.54499999998</v>
      </c>
      <c r="F56" s="356">
        <f t="shared" si="10"/>
        <v>168548507.04999998</v>
      </c>
      <c r="H56" s="351" t="s">
        <v>270</v>
      </c>
      <c r="I56" s="357" t="s">
        <v>271</v>
      </c>
      <c r="J56" s="353" t="s">
        <v>272</v>
      </c>
      <c r="K56" s="358">
        <v>490</v>
      </c>
      <c r="L56" s="359">
        <v>325671.36660499999</v>
      </c>
      <c r="M56" s="356">
        <f t="shared" si="11"/>
        <v>159578969.63644999</v>
      </c>
    </row>
    <row r="57" spans="1:13" x14ac:dyDescent="0.25">
      <c r="A57" s="295" t="s">
        <v>273</v>
      </c>
      <c r="B57" s="296" t="s">
        <v>274</v>
      </c>
      <c r="C57" s="297"/>
      <c r="D57" s="298"/>
      <c r="E57" s="298"/>
      <c r="F57" s="299"/>
      <c r="H57" s="295" t="s">
        <v>273</v>
      </c>
      <c r="I57" s="296" t="s">
        <v>274</v>
      </c>
      <c r="J57" s="297"/>
      <c r="K57" s="298"/>
      <c r="L57" s="298"/>
      <c r="M57" s="299"/>
    </row>
    <row r="58" spans="1:13" x14ac:dyDescent="0.25">
      <c r="A58" s="255" t="s">
        <v>275</v>
      </c>
      <c r="B58" s="256" t="s">
        <v>276</v>
      </c>
      <c r="C58" s="257" t="s">
        <v>277</v>
      </c>
      <c r="D58" s="280">
        <v>24287.45</v>
      </c>
      <c r="E58" s="281">
        <v>3531.2530000000002</v>
      </c>
      <c r="F58" s="260">
        <f>+E58*D58</f>
        <v>85765130.674850002</v>
      </c>
      <c r="H58" s="255" t="s">
        <v>275</v>
      </c>
      <c r="I58" s="256" t="s">
        <v>276</v>
      </c>
      <c r="J58" s="257" t="s">
        <v>277</v>
      </c>
      <c r="K58" s="280">
        <v>24287.45</v>
      </c>
      <c r="L58" s="281">
        <v>3460</v>
      </c>
      <c r="M58" s="260">
        <f>+L58*K58</f>
        <v>84034577</v>
      </c>
    </row>
    <row r="59" spans="1:13" x14ac:dyDescent="0.25">
      <c r="A59" s="255" t="s">
        <v>278</v>
      </c>
      <c r="B59" s="256" t="s">
        <v>279</v>
      </c>
      <c r="C59" s="257" t="s">
        <v>277</v>
      </c>
      <c r="D59" s="280">
        <v>2998.75</v>
      </c>
      <c r="E59" s="281">
        <v>4600</v>
      </c>
      <c r="F59" s="260">
        <f>+E59*D59</f>
        <v>13794250</v>
      </c>
      <c r="H59" s="255" t="s">
        <v>278</v>
      </c>
      <c r="I59" s="256" t="s">
        <v>279</v>
      </c>
      <c r="J59" s="257" t="s">
        <v>277</v>
      </c>
      <c r="K59" s="280">
        <v>2998.75</v>
      </c>
      <c r="L59" s="281">
        <v>4800</v>
      </c>
      <c r="M59" s="260">
        <f>+L59*K59</f>
        <v>14394000</v>
      </c>
    </row>
    <row r="60" spans="1:13" x14ac:dyDescent="0.25">
      <c r="A60" s="283" t="s">
        <v>280</v>
      </c>
      <c r="B60" s="284" t="s">
        <v>281</v>
      </c>
      <c r="C60" s="285"/>
      <c r="D60" s="253"/>
      <c r="E60" s="253"/>
      <c r="F60" s="253"/>
      <c r="H60" s="283" t="s">
        <v>280</v>
      </c>
      <c r="I60" s="284" t="s">
        <v>281</v>
      </c>
      <c r="J60" s="285"/>
      <c r="K60" s="253"/>
      <c r="L60" s="253"/>
      <c r="M60" s="253"/>
    </row>
    <row r="61" spans="1:13" x14ac:dyDescent="0.25">
      <c r="A61" s="283" t="s">
        <v>282</v>
      </c>
      <c r="B61" s="284" t="s">
        <v>283</v>
      </c>
      <c r="C61" s="285"/>
      <c r="D61" s="253"/>
      <c r="E61" s="253"/>
      <c r="F61" s="254">
        <f>SUM(F62:F94)</f>
        <v>625350289.12677896</v>
      </c>
      <c r="H61" s="283" t="s">
        <v>282</v>
      </c>
      <c r="I61" s="284" t="s">
        <v>283</v>
      </c>
      <c r="J61" s="285"/>
      <c r="K61" s="253"/>
      <c r="L61" s="253"/>
      <c r="M61" s="254">
        <f>SUM(M62:M94)</f>
        <v>600661392.33963919</v>
      </c>
    </row>
    <row r="62" spans="1:13" x14ac:dyDescent="0.25">
      <c r="A62" s="300" t="s">
        <v>284</v>
      </c>
      <c r="B62" s="292" t="s">
        <v>285</v>
      </c>
      <c r="C62" s="294" t="s">
        <v>188</v>
      </c>
      <c r="D62" s="289">
        <v>2.4</v>
      </c>
      <c r="E62" s="290">
        <v>1500000</v>
      </c>
      <c r="F62" s="263">
        <f>+E62*D62</f>
        <v>3600000</v>
      </c>
      <c r="H62" s="300" t="s">
        <v>284</v>
      </c>
      <c r="I62" s="292" t="s">
        <v>285</v>
      </c>
      <c r="J62" s="294" t="s">
        <v>188</v>
      </c>
      <c r="K62" s="289">
        <v>2.4</v>
      </c>
      <c r="L62" s="290">
        <v>850000</v>
      </c>
      <c r="M62" s="263">
        <f>+L62*K62</f>
        <v>2040000</v>
      </c>
    </row>
    <row r="63" spans="1:13" ht="25.5" x14ac:dyDescent="0.25">
      <c r="A63" s="360" t="s">
        <v>286</v>
      </c>
      <c r="B63" s="357" t="s">
        <v>287</v>
      </c>
      <c r="C63" s="353" t="s">
        <v>188</v>
      </c>
      <c r="D63" s="358">
        <v>88.99</v>
      </c>
      <c r="E63" s="361">
        <v>1188937.7390000001</v>
      </c>
      <c r="F63" s="356">
        <f>+E63*D63</f>
        <v>105803569.39361</v>
      </c>
      <c r="H63" s="360" t="s">
        <v>286</v>
      </c>
      <c r="I63" s="357" t="s">
        <v>287</v>
      </c>
      <c r="J63" s="353" t="s">
        <v>188</v>
      </c>
      <c r="K63" s="358">
        <v>88.99</v>
      </c>
      <c r="L63" s="361">
        <v>1125665.4648589999</v>
      </c>
      <c r="M63" s="356">
        <f>+L63*K63</f>
        <v>100172969.71780241</v>
      </c>
    </row>
    <row r="64" spans="1:13" x14ac:dyDescent="0.25">
      <c r="A64" s="300" t="s">
        <v>288</v>
      </c>
      <c r="B64" s="292" t="s">
        <v>289</v>
      </c>
      <c r="C64" s="294" t="s">
        <v>188</v>
      </c>
      <c r="D64" s="289">
        <v>36.68</v>
      </c>
      <c r="E64" s="290">
        <v>1570000</v>
      </c>
      <c r="F64" s="263">
        <f>+E64*D64</f>
        <v>57587600</v>
      </c>
      <c r="H64" s="300" t="s">
        <v>288</v>
      </c>
      <c r="I64" s="292" t="s">
        <v>289</v>
      </c>
      <c r="J64" s="294" t="s">
        <v>188</v>
      </c>
      <c r="K64" s="289">
        <v>36.68</v>
      </c>
      <c r="L64" s="290">
        <v>1350000</v>
      </c>
      <c r="M64" s="263">
        <f>+L64*K64</f>
        <v>49518000</v>
      </c>
    </row>
    <row r="65" spans="1:13" x14ac:dyDescent="0.25">
      <c r="A65" s="360" t="s">
        <v>290</v>
      </c>
      <c r="B65" s="357" t="s">
        <v>291</v>
      </c>
      <c r="C65" s="353" t="s">
        <v>188</v>
      </c>
      <c r="D65" s="358">
        <v>96.685000000000002</v>
      </c>
      <c r="E65" s="361">
        <v>942611.28466999996</v>
      </c>
      <c r="F65" s="362">
        <f>+E65*D65</f>
        <v>91136372.058318943</v>
      </c>
      <c r="H65" s="360" t="s">
        <v>290</v>
      </c>
      <c r="I65" s="357" t="s">
        <v>291</v>
      </c>
      <c r="J65" s="353" t="s">
        <v>188</v>
      </c>
      <c r="K65" s="358">
        <v>96.685000000000002</v>
      </c>
      <c r="L65" s="361">
        <v>892447.80363699992</v>
      </c>
      <c r="M65" s="362">
        <f>+L65*K65</f>
        <v>86286315.894643337</v>
      </c>
    </row>
    <row r="66" spans="1:13" ht="25.5" x14ac:dyDescent="0.25">
      <c r="A66" s="300" t="s">
        <v>292</v>
      </c>
      <c r="B66" s="292" t="s">
        <v>293</v>
      </c>
      <c r="C66" s="294" t="s">
        <v>188</v>
      </c>
      <c r="D66" s="289">
        <f>52.96+11.0316436</f>
        <v>63.991643600000003</v>
      </c>
      <c r="E66" s="290">
        <v>1180000</v>
      </c>
      <c r="F66" s="266">
        <f>+E66*D66</f>
        <v>75510139.447999999</v>
      </c>
      <c r="H66" s="300" t="s">
        <v>292</v>
      </c>
      <c r="I66" s="292" t="s">
        <v>293</v>
      </c>
      <c r="J66" s="294" t="s">
        <v>188</v>
      </c>
      <c r="K66" s="289">
        <f>52.96+11.0316436</f>
        <v>63.991643600000003</v>
      </c>
      <c r="L66" s="290">
        <v>850000</v>
      </c>
      <c r="M66" s="266">
        <f>+L66*K66</f>
        <v>54392897.060000002</v>
      </c>
    </row>
    <row r="67" spans="1:13" x14ac:dyDescent="0.25">
      <c r="A67" s="295" t="s">
        <v>294</v>
      </c>
      <c r="B67" s="296" t="s">
        <v>295</v>
      </c>
      <c r="C67" s="301"/>
      <c r="D67" s="302"/>
      <c r="E67" s="290"/>
      <c r="F67" s="263"/>
      <c r="H67" s="295" t="s">
        <v>294</v>
      </c>
      <c r="I67" s="296" t="s">
        <v>295</v>
      </c>
      <c r="J67" s="301"/>
      <c r="K67" s="302"/>
      <c r="L67" s="290"/>
      <c r="M67" s="263"/>
    </row>
    <row r="68" spans="1:13" x14ac:dyDescent="0.25">
      <c r="A68" s="300" t="s">
        <v>296</v>
      </c>
      <c r="B68" s="292" t="s">
        <v>297</v>
      </c>
      <c r="C68" s="294" t="s">
        <v>188</v>
      </c>
      <c r="D68" s="289">
        <v>9.49</v>
      </c>
      <c r="E68" s="290">
        <v>840000</v>
      </c>
      <c r="F68" s="263">
        <f>+E68*D68</f>
        <v>7971600</v>
      </c>
      <c r="H68" s="300" t="s">
        <v>296</v>
      </c>
      <c r="I68" s="292" t="s">
        <v>297</v>
      </c>
      <c r="J68" s="294" t="s">
        <v>188</v>
      </c>
      <c r="K68" s="289">
        <v>9.49</v>
      </c>
      <c r="L68" s="290">
        <v>580000</v>
      </c>
      <c r="M68" s="263">
        <f>+L68*K68</f>
        <v>5504200</v>
      </c>
    </row>
    <row r="69" spans="1:13" x14ac:dyDescent="0.25">
      <c r="A69" s="300" t="s">
        <v>298</v>
      </c>
      <c r="B69" s="292" t="s">
        <v>299</v>
      </c>
      <c r="C69" s="294" t="s">
        <v>188</v>
      </c>
      <c r="D69" s="302">
        <v>3.45</v>
      </c>
      <c r="E69" s="290">
        <v>1900000</v>
      </c>
      <c r="F69" s="263">
        <f>+E69*D69</f>
        <v>6555000</v>
      </c>
      <c r="H69" s="300" t="s">
        <v>298</v>
      </c>
      <c r="I69" s="292" t="s">
        <v>299</v>
      </c>
      <c r="J69" s="294" t="s">
        <v>188</v>
      </c>
      <c r="K69" s="302">
        <v>3.45</v>
      </c>
      <c r="L69" s="290">
        <v>620000</v>
      </c>
      <c r="M69" s="263">
        <f>+L69*K69</f>
        <v>2139000</v>
      </c>
    </row>
    <row r="70" spans="1:13" x14ac:dyDescent="0.25">
      <c r="A70" s="300" t="s">
        <v>300</v>
      </c>
      <c r="B70" s="292" t="s">
        <v>301</v>
      </c>
      <c r="C70" s="293" t="s">
        <v>302</v>
      </c>
      <c r="D70" s="289">
        <v>25.24</v>
      </c>
      <c r="E70" s="290">
        <v>280000</v>
      </c>
      <c r="F70" s="263">
        <f>+E70*D70</f>
        <v>7067200</v>
      </c>
      <c r="H70" s="300" t="s">
        <v>300</v>
      </c>
      <c r="I70" s="292" t="s">
        <v>301</v>
      </c>
      <c r="J70" s="293" t="s">
        <v>302</v>
      </c>
      <c r="K70" s="289">
        <v>25.24</v>
      </c>
      <c r="L70" s="290">
        <v>140000</v>
      </c>
      <c r="M70" s="263">
        <f>+L70*K70</f>
        <v>3533600</v>
      </c>
    </row>
    <row r="71" spans="1:13" x14ac:dyDescent="0.25">
      <c r="A71" s="300" t="s">
        <v>303</v>
      </c>
      <c r="B71" s="292" t="s">
        <v>304</v>
      </c>
      <c r="C71" s="293" t="s">
        <v>178</v>
      </c>
      <c r="D71" s="289">
        <v>67.3</v>
      </c>
      <c r="E71" s="290">
        <v>135000</v>
      </c>
      <c r="F71" s="263">
        <f>+E71*D71</f>
        <v>9085500</v>
      </c>
      <c r="H71" s="300" t="s">
        <v>303</v>
      </c>
      <c r="I71" s="292" t="s">
        <v>304</v>
      </c>
      <c r="J71" s="293" t="s">
        <v>178</v>
      </c>
      <c r="K71" s="289">
        <v>67.3</v>
      </c>
      <c r="L71" s="290">
        <v>190000</v>
      </c>
      <c r="M71" s="263">
        <f>+L71*K71</f>
        <v>12787000</v>
      </c>
    </row>
    <row r="72" spans="1:13" x14ac:dyDescent="0.25">
      <c r="A72" s="295" t="s">
        <v>305</v>
      </c>
      <c r="B72" s="296" t="s">
        <v>306</v>
      </c>
      <c r="C72" s="293"/>
      <c r="D72" s="302"/>
      <c r="E72" s="290"/>
      <c r="F72" s="263"/>
      <c r="H72" s="295" t="s">
        <v>305</v>
      </c>
      <c r="I72" s="296" t="s">
        <v>306</v>
      </c>
      <c r="J72" s="293"/>
      <c r="K72" s="302"/>
      <c r="L72" s="290"/>
      <c r="M72" s="263"/>
    </row>
    <row r="73" spans="1:13" x14ac:dyDescent="0.25">
      <c r="A73" s="360" t="s">
        <v>307</v>
      </c>
      <c r="B73" s="357" t="s">
        <v>308</v>
      </c>
      <c r="C73" s="353" t="s">
        <v>277</v>
      </c>
      <c r="D73" s="358">
        <v>28471.45</v>
      </c>
      <c r="E73" s="361">
        <v>3531.2530000000002</v>
      </c>
      <c r="F73" s="362">
        <f>+E73*D73</f>
        <v>100539893.22685</v>
      </c>
      <c r="H73" s="360" t="s">
        <v>307</v>
      </c>
      <c r="I73" s="357" t="s">
        <v>308</v>
      </c>
      <c r="J73" s="353" t="s">
        <v>277</v>
      </c>
      <c r="K73" s="358">
        <v>28471.45</v>
      </c>
      <c r="L73" s="361">
        <v>3343.0316919999996</v>
      </c>
      <c r="M73" s="362">
        <f>+L73*K73</f>
        <v>95180959.667193383</v>
      </c>
    </row>
    <row r="74" spans="1:13" x14ac:dyDescent="0.25">
      <c r="A74" s="300" t="s">
        <v>309</v>
      </c>
      <c r="B74" s="292" t="s">
        <v>310</v>
      </c>
      <c r="C74" s="294" t="s">
        <v>277</v>
      </c>
      <c r="D74" s="289">
        <v>12274</v>
      </c>
      <c r="E74" s="281">
        <v>4600</v>
      </c>
      <c r="F74" s="263">
        <f>+E74*D74</f>
        <v>56460400</v>
      </c>
      <c r="H74" s="300" t="s">
        <v>309</v>
      </c>
      <c r="I74" s="292" t="s">
        <v>310</v>
      </c>
      <c r="J74" s="294" t="s">
        <v>277</v>
      </c>
      <c r="K74" s="289">
        <v>12274</v>
      </c>
      <c r="L74" s="281">
        <v>4800</v>
      </c>
      <c r="M74" s="263">
        <f>+L74*K74</f>
        <v>58915200</v>
      </c>
    </row>
    <row r="75" spans="1:13" x14ac:dyDescent="0.25">
      <c r="A75" s="295" t="s">
        <v>311</v>
      </c>
      <c r="B75" s="296" t="s">
        <v>312</v>
      </c>
      <c r="C75" s="297"/>
      <c r="D75" s="298"/>
      <c r="E75" s="298"/>
      <c r="F75" s="299"/>
      <c r="H75" s="295" t="s">
        <v>311</v>
      </c>
      <c r="I75" s="296" t="s">
        <v>312</v>
      </c>
      <c r="J75" s="297"/>
      <c r="K75" s="298"/>
      <c r="L75" s="298"/>
      <c r="M75" s="299"/>
    </row>
    <row r="76" spans="1:13" x14ac:dyDescent="0.25">
      <c r="A76" s="300" t="s">
        <v>313</v>
      </c>
      <c r="B76" s="292" t="s">
        <v>314</v>
      </c>
      <c r="C76" s="294" t="s">
        <v>175</v>
      </c>
      <c r="D76" s="289">
        <v>200</v>
      </c>
      <c r="E76" s="281">
        <v>10000</v>
      </c>
      <c r="F76" s="263">
        <f t="shared" ref="F76:F88" si="12">+E76*D76</f>
        <v>2000000</v>
      </c>
      <c r="H76" s="300" t="s">
        <v>313</v>
      </c>
      <c r="I76" s="292" t="s">
        <v>314</v>
      </c>
      <c r="J76" s="294" t="s">
        <v>175</v>
      </c>
      <c r="K76" s="289">
        <v>200</v>
      </c>
      <c r="L76" s="281">
        <v>5400</v>
      </c>
      <c r="M76" s="263">
        <f t="shared" ref="M76:M88" si="13">+L76*K76</f>
        <v>1080000</v>
      </c>
    </row>
    <row r="77" spans="1:13" x14ac:dyDescent="0.25">
      <c r="A77" s="300" t="s">
        <v>315</v>
      </c>
      <c r="B77" s="292" t="s">
        <v>316</v>
      </c>
      <c r="C77" s="294" t="s">
        <v>175</v>
      </c>
      <c r="D77" s="289">
        <v>233</v>
      </c>
      <c r="E77" s="281">
        <v>11000</v>
      </c>
      <c r="F77" s="263">
        <f t="shared" si="12"/>
        <v>2563000</v>
      </c>
      <c r="H77" s="300" t="s">
        <v>315</v>
      </c>
      <c r="I77" s="292" t="s">
        <v>316</v>
      </c>
      <c r="J77" s="294" t="s">
        <v>175</v>
      </c>
      <c r="K77" s="289">
        <v>233</v>
      </c>
      <c r="L77" s="281">
        <v>6240</v>
      </c>
      <c r="M77" s="263">
        <f t="shared" si="13"/>
        <v>1453920</v>
      </c>
    </row>
    <row r="78" spans="1:13" x14ac:dyDescent="0.25">
      <c r="A78" s="300" t="s">
        <v>317</v>
      </c>
      <c r="B78" s="292" t="s">
        <v>318</v>
      </c>
      <c r="C78" s="294" t="s">
        <v>175</v>
      </c>
      <c r="D78" s="302">
        <v>90</v>
      </c>
      <c r="E78" s="281">
        <v>13600</v>
      </c>
      <c r="F78" s="263">
        <f t="shared" si="12"/>
        <v>1224000</v>
      </c>
      <c r="H78" s="300" t="s">
        <v>317</v>
      </c>
      <c r="I78" s="292" t="s">
        <v>318</v>
      </c>
      <c r="J78" s="294" t="s">
        <v>175</v>
      </c>
      <c r="K78" s="302">
        <v>90</v>
      </c>
      <c r="L78" s="281">
        <v>10200</v>
      </c>
      <c r="M78" s="263">
        <f t="shared" si="13"/>
        <v>918000</v>
      </c>
    </row>
    <row r="79" spans="1:13" x14ac:dyDescent="0.25">
      <c r="A79" s="300" t="s">
        <v>319</v>
      </c>
      <c r="B79" s="292" t="s">
        <v>320</v>
      </c>
      <c r="C79" s="294" t="s">
        <v>175</v>
      </c>
      <c r="D79" s="289">
        <v>203</v>
      </c>
      <c r="E79" s="281">
        <v>17364</v>
      </c>
      <c r="F79" s="263">
        <f t="shared" si="12"/>
        <v>3524892</v>
      </c>
      <c r="H79" s="300" t="s">
        <v>319</v>
      </c>
      <c r="I79" s="292" t="s">
        <v>320</v>
      </c>
      <c r="J79" s="294" t="s">
        <v>175</v>
      </c>
      <c r="K79" s="289">
        <v>203</v>
      </c>
      <c r="L79" s="281">
        <v>12360</v>
      </c>
      <c r="M79" s="263">
        <f t="shared" si="13"/>
        <v>2509080</v>
      </c>
    </row>
    <row r="80" spans="1:13" x14ac:dyDescent="0.25">
      <c r="A80" s="300" t="s">
        <v>321</v>
      </c>
      <c r="B80" s="292" t="s">
        <v>322</v>
      </c>
      <c r="C80" s="294" t="s">
        <v>175</v>
      </c>
      <c r="D80" s="289">
        <v>28</v>
      </c>
      <c r="E80" s="281">
        <v>24618</v>
      </c>
      <c r="F80" s="263">
        <f t="shared" si="12"/>
        <v>689304</v>
      </c>
      <c r="H80" s="300" t="s">
        <v>321</v>
      </c>
      <c r="I80" s="292" t="s">
        <v>322</v>
      </c>
      <c r="J80" s="294" t="s">
        <v>175</v>
      </c>
      <c r="K80" s="289">
        <v>28</v>
      </c>
      <c r="L80" s="281">
        <v>16800</v>
      </c>
      <c r="M80" s="263">
        <f t="shared" si="13"/>
        <v>470400</v>
      </c>
    </row>
    <row r="81" spans="1:13" x14ac:dyDescent="0.25">
      <c r="A81" s="300" t="s">
        <v>323</v>
      </c>
      <c r="B81" s="292" t="s">
        <v>324</v>
      </c>
      <c r="C81" s="294" t="s">
        <v>175</v>
      </c>
      <c r="D81" s="289">
        <v>60</v>
      </c>
      <c r="E81" s="281">
        <v>31534</v>
      </c>
      <c r="F81" s="263">
        <f t="shared" si="12"/>
        <v>1892040</v>
      </c>
      <c r="H81" s="300" t="s">
        <v>323</v>
      </c>
      <c r="I81" s="292" t="s">
        <v>324</v>
      </c>
      <c r="J81" s="294" t="s">
        <v>175</v>
      </c>
      <c r="K81" s="289">
        <v>60</v>
      </c>
      <c r="L81" s="281">
        <v>21960</v>
      </c>
      <c r="M81" s="263">
        <f t="shared" si="13"/>
        <v>1317600</v>
      </c>
    </row>
    <row r="82" spans="1:13" ht="25.5" x14ac:dyDescent="0.25">
      <c r="A82" s="300" t="s">
        <v>325</v>
      </c>
      <c r="B82" s="292" t="s">
        <v>326</v>
      </c>
      <c r="C82" s="294" t="s">
        <v>175</v>
      </c>
      <c r="D82" s="289">
        <v>3796</v>
      </c>
      <c r="E82" s="281">
        <v>5200</v>
      </c>
      <c r="F82" s="266">
        <f t="shared" si="12"/>
        <v>19739200</v>
      </c>
      <c r="H82" s="300" t="s">
        <v>325</v>
      </c>
      <c r="I82" s="292" t="s">
        <v>326</v>
      </c>
      <c r="J82" s="294" t="s">
        <v>175</v>
      </c>
      <c r="K82" s="289">
        <v>3796</v>
      </c>
      <c r="L82" s="281">
        <v>11700</v>
      </c>
      <c r="M82" s="266">
        <f t="shared" si="13"/>
        <v>44413200</v>
      </c>
    </row>
    <row r="83" spans="1:13" x14ac:dyDescent="0.25">
      <c r="A83" s="300" t="s">
        <v>327</v>
      </c>
      <c r="B83" s="292" t="s">
        <v>328</v>
      </c>
      <c r="C83" s="294" t="s">
        <v>175</v>
      </c>
      <c r="D83" s="289">
        <v>196</v>
      </c>
      <c r="E83" s="281">
        <v>11400</v>
      </c>
      <c r="F83" s="263">
        <f t="shared" si="12"/>
        <v>2234400</v>
      </c>
      <c r="H83" s="300" t="s">
        <v>327</v>
      </c>
      <c r="I83" s="292" t="s">
        <v>328</v>
      </c>
      <c r="J83" s="294" t="s">
        <v>175</v>
      </c>
      <c r="K83" s="289">
        <v>196</v>
      </c>
      <c r="L83" s="281">
        <v>12000</v>
      </c>
      <c r="M83" s="263">
        <f t="shared" si="13"/>
        <v>2352000</v>
      </c>
    </row>
    <row r="84" spans="1:13" ht="25.5" x14ac:dyDescent="0.25">
      <c r="A84" s="300" t="s">
        <v>329</v>
      </c>
      <c r="B84" s="292" t="s">
        <v>330</v>
      </c>
      <c r="C84" s="294" t="s">
        <v>175</v>
      </c>
      <c r="D84" s="289">
        <v>124</v>
      </c>
      <c r="E84" s="281">
        <v>14850</v>
      </c>
      <c r="F84" s="263">
        <f t="shared" si="12"/>
        <v>1841400</v>
      </c>
      <c r="H84" s="300" t="s">
        <v>329</v>
      </c>
      <c r="I84" s="292" t="s">
        <v>330</v>
      </c>
      <c r="J84" s="294" t="s">
        <v>175</v>
      </c>
      <c r="K84" s="289">
        <v>124</v>
      </c>
      <c r="L84" s="281">
        <v>13200</v>
      </c>
      <c r="M84" s="263">
        <f t="shared" si="13"/>
        <v>1636800</v>
      </c>
    </row>
    <row r="85" spans="1:13" ht="25.5" x14ac:dyDescent="0.25">
      <c r="A85" s="300" t="s">
        <v>331</v>
      </c>
      <c r="B85" s="292" t="s">
        <v>332</v>
      </c>
      <c r="C85" s="294" t="s">
        <v>175</v>
      </c>
      <c r="D85" s="289">
        <v>2</v>
      </c>
      <c r="E85" s="281">
        <v>20400</v>
      </c>
      <c r="F85" s="263">
        <f t="shared" si="12"/>
        <v>40800</v>
      </c>
      <c r="H85" s="300" t="s">
        <v>331</v>
      </c>
      <c r="I85" s="292" t="s">
        <v>332</v>
      </c>
      <c r="J85" s="294" t="s">
        <v>175</v>
      </c>
      <c r="K85" s="289">
        <v>2</v>
      </c>
      <c r="L85" s="281">
        <v>20400</v>
      </c>
      <c r="M85" s="263">
        <f t="shared" si="13"/>
        <v>40800</v>
      </c>
    </row>
    <row r="86" spans="1:13" ht="25.5" x14ac:dyDescent="0.25">
      <c r="A86" s="300" t="s">
        <v>333</v>
      </c>
      <c r="B86" s="292" t="s">
        <v>334</v>
      </c>
      <c r="C86" s="294" t="s">
        <v>175</v>
      </c>
      <c r="D86" s="289">
        <v>674</v>
      </c>
      <c r="E86" s="281">
        <v>26046</v>
      </c>
      <c r="F86" s="263">
        <f t="shared" si="12"/>
        <v>17555004</v>
      </c>
      <c r="H86" s="300" t="s">
        <v>333</v>
      </c>
      <c r="I86" s="292" t="s">
        <v>334</v>
      </c>
      <c r="J86" s="294" t="s">
        <v>175</v>
      </c>
      <c r="K86" s="289">
        <v>674</v>
      </c>
      <c r="L86" s="281">
        <v>25200</v>
      </c>
      <c r="M86" s="263">
        <f t="shared" si="13"/>
        <v>16984800</v>
      </c>
    </row>
    <row r="87" spans="1:13" ht="25.5" x14ac:dyDescent="0.25">
      <c r="A87" s="300" t="s">
        <v>335</v>
      </c>
      <c r="B87" s="292" t="s">
        <v>336</v>
      </c>
      <c r="C87" s="294" t="s">
        <v>175</v>
      </c>
      <c r="D87" s="289">
        <v>25</v>
      </c>
      <c r="E87" s="281">
        <v>36927</v>
      </c>
      <c r="F87" s="263">
        <f t="shared" si="12"/>
        <v>923175</v>
      </c>
      <c r="H87" s="300" t="s">
        <v>335</v>
      </c>
      <c r="I87" s="292" t="s">
        <v>336</v>
      </c>
      <c r="J87" s="294" t="s">
        <v>175</v>
      </c>
      <c r="K87" s="289">
        <v>25</v>
      </c>
      <c r="L87" s="281">
        <v>36000</v>
      </c>
      <c r="M87" s="263">
        <f t="shared" si="13"/>
        <v>900000</v>
      </c>
    </row>
    <row r="88" spans="1:13" x14ac:dyDescent="0.25">
      <c r="A88" s="300" t="s">
        <v>337</v>
      </c>
      <c r="B88" s="256" t="s">
        <v>338</v>
      </c>
      <c r="C88" s="257" t="s">
        <v>175</v>
      </c>
      <c r="D88" s="280">
        <v>246</v>
      </c>
      <c r="E88" s="281">
        <v>23500</v>
      </c>
      <c r="F88" s="260">
        <f t="shared" si="12"/>
        <v>5781000</v>
      </c>
      <c r="H88" s="300" t="s">
        <v>337</v>
      </c>
      <c r="I88" s="256" t="s">
        <v>338</v>
      </c>
      <c r="J88" s="257" t="s">
        <v>175</v>
      </c>
      <c r="K88" s="280">
        <v>246</v>
      </c>
      <c r="L88" s="281">
        <v>6600</v>
      </c>
      <c r="M88" s="260">
        <f t="shared" si="13"/>
        <v>1623600</v>
      </c>
    </row>
    <row r="89" spans="1:13" x14ac:dyDescent="0.25">
      <c r="A89" s="295" t="s">
        <v>339</v>
      </c>
      <c r="B89" s="296" t="s">
        <v>340</v>
      </c>
      <c r="C89" s="294"/>
      <c r="D89" s="302"/>
      <c r="E89" s="281"/>
      <c r="F89" s="263"/>
      <c r="H89" s="295" t="s">
        <v>339</v>
      </c>
      <c r="I89" s="296" t="s">
        <v>340</v>
      </c>
      <c r="J89" s="294"/>
      <c r="K89" s="302"/>
      <c r="L89" s="281"/>
      <c r="M89" s="263"/>
    </row>
    <row r="90" spans="1:13" x14ac:dyDescent="0.25">
      <c r="A90" s="303" t="s">
        <v>341</v>
      </c>
      <c r="B90" s="256" t="s">
        <v>342</v>
      </c>
      <c r="C90" s="264" t="s">
        <v>178</v>
      </c>
      <c r="D90" s="280">
        <v>53.6</v>
      </c>
      <c r="E90" s="281">
        <v>78000</v>
      </c>
      <c r="F90" s="260">
        <f>+E90*D90</f>
        <v>4180800</v>
      </c>
      <c r="H90" s="303" t="s">
        <v>341</v>
      </c>
      <c r="I90" s="256" t="s">
        <v>342</v>
      </c>
      <c r="J90" s="264" t="s">
        <v>178</v>
      </c>
      <c r="K90" s="280">
        <v>53.6</v>
      </c>
      <c r="L90" s="281">
        <v>65000</v>
      </c>
      <c r="M90" s="260">
        <f>+L90*K90</f>
        <v>3484000</v>
      </c>
    </row>
    <row r="91" spans="1:13" x14ac:dyDescent="0.25">
      <c r="A91" s="303" t="s">
        <v>343</v>
      </c>
      <c r="B91" s="256" t="s">
        <v>344</v>
      </c>
      <c r="C91" s="264" t="s">
        <v>178</v>
      </c>
      <c r="D91" s="280">
        <v>23</v>
      </c>
      <c r="E91" s="281">
        <v>230000</v>
      </c>
      <c r="F91" s="260">
        <f>+E91*D91</f>
        <v>5290000</v>
      </c>
      <c r="H91" s="303" t="s">
        <v>343</v>
      </c>
      <c r="I91" s="256" t="s">
        <v>344</v>
      </c>
      <c r="J91" s="264" t="s">
        <v>178</v>
      </c>
      <c r="K91" s="280">
        <v>23</v>
      </c>
      <c r="L91" s="281">
        <v>160000</v>
      </c>
      <c r="M91" s="260">
        <f>+L91*K91</f>
        <v>3680000</v>
      </c>
    </row>
    <row r="92" spans="1:13" x14ac:dyDescent="0.25">
      <c r="A92" s="295" t="s">
        <v>345</v>
      </c>
      <c r="B92" s="296" t="s">
        <v>346</v>
      </c>
      <c r="C92" s="294"/>
      <c r="D92" s="302"/>
      <c r="E92" s="281"/>
      <c r="F92" s="263"/>
      <c r="H92" s="295" t="s">
        <v>345</v>
      </c>
      <c r="I92" s="296" t="s">
        <v>346</v>
      </c>
      <c r="J92" s="294"/>
      <c r="K92" s="302"/>
      <c r="L92" s="281"/>
      <c r="M92" s="263"/>
    </row>
    <row r="93" spans="1:13" x14ac:dyDescent="0.25">
      <c r="A93" s="300" t="s">
        <v>347</v>
      </c>
      <c r="B93" s="292" t="s">
        <v>348</v>
      </c>
      <c r="C93" s="293" t="s">
        <v>178</v>
      </c>
      <c r="D93" s="289">
        <v>124.96</v>
      </c>
      <c r="E93" s="281">
        <v>200000</v>
      </c>
      <c r="F93" s="263">
        <f>+E93*D93</f>
        <v>24992000</v>
      </c>
      <c r="H93" s="300" t="s">
        <v>347</v>
      </c>
      <c r="I93" s="292" t="s">
        <v>348</v>
      </c>
      <c r="J93" s="293" t="s">
        <v>178</v>
      </c>
      <c r="K93" s="289">
        <v>124.96</v>
      </c>
      <c r="L93" s="281">
        <v>285000</v>
      </c>
      <c r="M93" s="263">
        <f>+L93*K93</f>
        <v>35613600</v>
      </c>
    </row>
    <row r="94" spans="1:13" x14ac:dyDescent="0.25">
      <c r="A94" s="300" t="s">
        <v>349</v>
      </c>
      <c r="B94" s="292" t="s">
        <v>350</v>
      </c>
      <c r="C94" s="293" t="s">
        <v>178</v>
      </c>
      <c r="D94" s="289">
        <v>47.81</v>
      </c>
      <c r="E94" s="281">
        <v>200000</v>
      </c>
      <c r="F94" s="263">
        <f>+E94*D94</f>
        <v>9562000</v>
      </c>
      <c r="H94" s="300" t="s">
        <v>349</v>
      </c>
      <c r="I94" s="292" t="s">
        <v>350</v>
      </c>
      <c r="J94" s="293" t="s">
        <v>178</v>
      </c>
      <c r="K94" s="289">
        <v>47.81</v>
      </c>
      <c r="L94" s="281">
        <v>245000</v>
      </c>
      <c r="M94" s="263">
        <f>+L94*K94</f>
        <v>11713450</v>
      </c>
    </row>
    <row r="95" spans="1:13" x14ac:dyDescent="0.25">
      <c r="A95" s="283">
        <v>4</v>
      </c>
      <c r="B95" s="284" t="s">
        <v>351</v>
      </c>
      <c r="C95" s="285"/>
      <c r="D95" s="253"/>
      <c r="E95" s="253"/>
      <c r="F95" s="253"/>
      <c r="H95" s="283">
        <v>4</v>
      </c>
      <c r="I95" s="284" t="s">
        <v>351</v>
      </c>
      <c r="J95" s="285"/>
      <c r="K95" s="253"/>
      <c r="L95" s="253"/>
      <c r="M95" s="253"/>
    </row>
    <row r="96" spans="1:13" x14ac:dyDescent="0.25">
      <c r="A96" s="283">
        <v>4.01</v>
      </c>
      <c r="B96" s="284" t="s">
        <v>352</v>
      </c>
      <c r="C96" s="285"/>
      <c r="D96" s="253"/>
      <c r="E96" s="253"/>
      <c r="F96" s="254">
        <f>SUM(F97:F99)</f>
        <v>88968980</v>
      </c>
      <c r="H96" s="283">
        <v>4.01</v>
      </c>
      <c r="I96" s="284" t="s">
        <v>352</v>
      </c>
      <c r="J96" s="285"/>
      <c r="K96" s="253"/>
      <c r="L96" s="253"/>
      <c r="M96" s="254">
        <f>SUM(M97:M99)</f>
        <v>97832850</v>
      </c>
    </row>
    <row r="97" spans="1:13" x14ac:dyDescent="0.25">
      <c r="A97" s="303" t="s">
        <v>353</v>
      </c>
      <c r="B97" s="256" t="s">
        <v>354</v>
      </c>
      <c r="C97" s="257" t="s">
        <v>178</v>
      </c>
      <c r="D97" s="304">
        <v>526.20000000000005</v>
      </c>
      <c r="E97" s="305">
        <v>69000</v>
      </c>
      <c r="F97" s="306">
        <f t="shared" ref="F97:F99" si="14">+E97*D97</f>
        <v>36307800</v>
      </c>
      <c r="H97" s="303" t="s">
        <v>353</v>
      </c>
      <c r="I97" s="256" t="s">
        <v>354</v>
      </c>
      <c r="J97" s="257" t="s">
        <v>178</v>
      </c>
      <c r="K97" s="304">
        <v>526.20000000000005</v>
      </c>
      <c r="L97" s="305">
        <v>34500</v>
      </c>
      <c r="M97" s="306">
        <f t="shared" ref="M97:M99" si="15">+L97*K97</f>
        <v>18153900</v>
      </c>
    </row>
    <row r="98" spans="1:13" x14ac:dyDescent="0.25">
      <c r="A98" s="303" t="s">
        <v>355</v>
      </c>
      <c r="B98" s="265" t="s">
        <v>356</v>
      </c>
      <c r="C98" s="257" t="s">
        <v>172</v>
      </c>
      <c r="D98" s="280">
        <v>9.1</v>
      </c>
      <c r="E98" s="281">
        <v>98000</v>
      </c>
      <c r="F98" s="272">
        <f t="shared" si="14"/>
        <v>891800</v>
      </c>
      <c r="H98" s="303" t="s">
        <v>355</v>
      </c>
      <c r="I98" s="265" t="s">
        <v>356</v>
      </c>
      <c r="J98" s="257" t="s">
        <v>172</v>
      </c>
      <c r="K98" s="280">
        <v>9.1</v>
      </c>
      <c r="L98" s="281">
        <v>39000</v>
      </c>
      <c r="M98" s="272">
        <f t="shared" si="15"/>
        <v>354900</v>
      </c>
    </row>
    <row r="99" spans="1:13" x14ac:dyDescent="0.25">
      <c r="A99" s="303" t="s">
        <v>357</v>
      </c>
      <c r="B99" s="256" t="s">
        <v>358</v>
      </c>
      <c r="C99" s="257" t="s">
        <v>172</v>
      </c>
      <c r="D99" s="280">
        <v>2783.3</v>
      </c>
      <c r="E99" s="281">
        <v>18600</v>
      </c>
      <c r="F99" s="272">
        <f t="shared" si="14"/>
        <v>51769380</v>
      </c>
      <c r="H99" s="303" t="s">
        <v>357</v>
      </c>
      <c r="I99" s="256" t="s">
        <v>358</v>
      </c>
      <c r="J99" s="257" t="s">
        <v>172</v>
      </c>
      <c r="K99" s="280">
        <v>2783.3</v>
      </c>
      <c r="L99" s="281">
        <v>28500</v>
      </c>
      <c r="M99" s="272">
        <f t="shared" si="15"/>
        <v>79324050</v>
      </c>
    </row>
    <row r="100" spans="1:13" x14ac:dyDescent="0.25">
      <c r="A100" s="283">
        <v>5</v>
      </c>
      <c r="B100" s="307" t="s">
        <v>359</v>
      </c>
      <c r="C100" s="285"/>
      <c r="D100" s="253"/>
      <c r="E100" s="253"/>
      <c r="F100" s="253"/>
      <c r="H100" s="283">
        <v>5</v>
      </c>
      <c r="I100" s="307" t="s">
        <v>359</v>
      </c>
      <c r="J100" s="285"/>
      <c r="K100" s="253"/>
      <c r="L100" s="253"/>
      <c r="M100" s="253"/>
    </row>
    <row r="101" spans="1:13" x14ac:dyDescent="0.25">
      <c r="A101" s="283">
        <v>5.01</v>
      </c>
      <c r="B101" s="284" t="s">
        <v>360</v>
      </c>
      <c r="C101" s="285"/>
      <c r="D101" s="253"/>
      <c r="E101" s="253"/>
      <c r="F101" s="254">
        <f>SUM(F102:F130)</f>
        <v>111075909.117</v>
      </c>
      <c r="H101" s="283">
        <v>5.01</v>
      </c>
      <c r="I101" s="284" t="s">
        <v>360</v>
      </c>
      <c r="J101" s="285"/>
      <c r="K101" s="253"/>
      <c r="L101" s="253"/>
      <c r="M101" s="254">
        <f>SUM(M102:M130)</f>
        <v>90623350.400000006</v>
      </c>
    </row>
    <row r="102" spans="1:13" x14ac:dyDescent="0.25">
      <c r="A102" s="303" t="s">
        <v>361</v>
      </c>
      <c r="B102" s="265" t="s">
        <v>362</v>
      </c>
      <c r="C102" s="264" t="s">
        <v>175</v>
      </c>
      <c r="D102" s="286">
        <v>136</v>
      </c>
      <c r="E102" s="281">
        <v>58000</v>
      </c>
      <c r="F102" s="272">
        <f t="shared" ref="F102:F119" si="16">+E102*D102</f>
        <v>7888000</v>
      </c>
      <c r="H102" s="303" t="s">
        <v>361</v>
      </c>
      <c r="I102" s="265" t="s">
        <v>362</v>
      </c>
      <c r="J102" s="264" t="s">
        <v>175</v>
      </c>
      <c r="K102" s="286">
        <v>136</v>
      </c>
      <c r="L102" s="281">
        <v>37800</v>
      </c>
      <c r="M102" s="272">
        <f t="shared" ref="M102:M119" si="17">+L102*K102</f>
        <v>5140800</v>
      </c>
    </row>
    <row r="103" spans="1:13" x14ac:dyDescent="0.25">
      <c r="A103" s="303" t="s">
        <v>363</v>
      </c>
      <c r="B103" s="261" t="s">
        <v>364</v>
      </c>
      <c r="C103" s="262" t="s">
        <v>175</v>
      </c>
      <c r="D103" s="280">
        <v>9</v>
      </c>
      <c r="E103" s="281">
        <v>64000</v>
      </c>
      <c r="F103" s="272">
        <f t="shared" si="16"/>
        <v>576000</v>
      </c>
      <c r="H103" s="303" t="s">
        <v>363</v>
      </c>
      <c r="I103" s="261" t="s">
        <v>364</v>
      </c>
      <c r="J103" s="262" t="s">
        <v>175</v>
      </c>
      <c r="K103" s="280">
        <v>9</v>
      </c>
      <c r="L103" s="281">
        <v>43200</v>
      </c>
      <c r="M103" s="272">
        <f t="shared" si="17"/>
        <v>388800</v>
      </c>
    </row>
    <row r="104" spans="1:13" x14ac:dyDescent="0.25">
      <c r="A104" s="303" t="s">
        <v>365</v>
      </c>
      <c r="B104" s="256" t="s">
        <v>366</v>
      </c>
      <c r="C104" s="264" t="s">
        <v>175</v>
      </c>
      <c r="D104" s="280">
        <v>57</v>
      </c>
      <c r="E104" s="281">
        <v>68000</v>
      </c>
      <c r="F104" s="272">
        <f t="shared" si="16"/>
        <v>3876000</v>
      </c>
      <c r="H104" s="303" t="s">
        <v>365</v>
      </c>
      <c r="I104" s="256" t="s">
        <v>366</v>
      </c>
      <c r="J104" s="264" t="s">
        <v>175</v>
      </c>
      <c r="K104" s="280">
        <v>57</v>
      </c>
      <c r="L104" s="281">
        <v>45600</v>
      </c>
      <c r="M104" s="272">
        <f t="shared" si="17"/>
        <v>2599200</v>
      </c>
    </row>
    <row r="105" spans="1:13" x14ac:dyDescent="0.25">
      <c r="A105" s="303" t="s">
        <v>367</v>
      </c>
      <c r="B105" s="256" t="s">
        <v>368</v>
      </c>
      <c r="C105" s="257" t="s">
        <v>181</v>
      </c>
      <c r="D105" s="280">
        <v>368.08000000000004</v>
      </c>
      <c r="E105" s="281">
        <v>4973.8</v>
      </c>
      <c r="F105" s="272">
        <f t="shared" si="16"/>
        <v>1830756.3040000002</v>
      </c>
      <c r="H105" s="303" t="s">
        <v>367</v>
      </c>
      <c r="I105" s="256" t="s">
        <v>368</v>
      </c>
      <c r="J105" s="257" t="s">
        <v>181</v>
      </c>
      <c r="K105" s="280">
        <v>368.08000000000004</v>
      </c>
      <c r="L105" s="281">
        <v>6720</v>
      </c>
      <c r="M105" s="272">
        <f t="shared" si="17"/>
        <v>2473497.6000000001</v>
      </c>
    </row>
    <row r="106" spans="1:13" x14ac:dyDescent="0.25">
      <c r="A106" s="303" t="s">
        <v>369</v>
      </c>
      <c r="B106" s="256" t="s">
        <v>370</v>
      </c>
      <c r="C106" s="257" t="s">
        <v>181</v>
      </c>
      <c r="D106" s="280">
        <v>74.570000000000007</v>
      </c>
      <c r="E106" s="281">
        <v>13569.4</v>
      </c>
      <c r="F106" s="272">
        <f t="shared" si="16"/>
        <v>1011870.1580000001</v>
      </c>
      <c r="H106" s="303" t="s">
        <v>369</v>
      </c>
      <c r="I106" s="256" t="s">
        <v>370</v>
      </c>
      <c r="J106" s="257" t="s">
        <v>181</v>
      </c>
      <c r="K106" s="280">
        <v>74.570000000000007</v>
      </c>
      <c r="L106" s="281">
        <v>9360</v>
      </c>
      <c r="M106" s="272">
        <f t="shared" si="17"/>
        <v>697975.20000000007</v>
      </c>
    </row>
    <row r="107" spans="1:13" x14ac:dyDescent="0.25">
      <c r="A107" s="303" t="s">
        <v>371</v>
      </c>
      <c r="B107" s="256" t="s">
        <v>372</v>
      </c>
      <c r="C107" s="257" t="s">
        <v>181</v>
      </c>
      <c r="D107" s="280">
        <v>83.91</v>
      </c>
      <c r="E107" s="281">
        <v>8201.7000000000007</v>
      </c>
      <c r="F107" s="272">
        <f t="shared" si="16"/>
        <v>688204.647</v>
      </c>
      <c r="H107" s="303" t="s">
        <v>371</v>
      </c>
      <c r="I107" s="256" t="s">
        <v>372</v>
      </c>
      <c r="J107" s="257" t="s">
        <v>181</v>
      </c>
      <c r="K107" s="280">
        <v>83.91</v>
      </c>
      <c r="L107" s="281">
        <v>12000</v>
      </c>
      <c r="M107" s="272">
        <f t="shared" si="17"/>
        <v>1006920</v>
      </c>
    </row>
    <row r="108" spans="1:13" x14ac:dyDescent="0.25">
      <c r="A108" s="303" t="s">
        <v>373</v>
      </c>
      <c r="B108" s="256" t="s">
        <v>374</v>
      </c>
      <c r="C108" s="257" t="s">
        <v>181</v>
      </c>
      <c r="D108" s="280">
        <v>930.16000000000008</v>
      </c>
      <c r="E108" s="281">
        <v>17739.8</v>
      </c>
      <c r="F108" s="272">
        <f t="shared" si="16"/>
        <v>16500852.368000001</v>
      </c>
      <c r="H108" s="303" t="s">
        <v>373</v>
      </c>
      <c r="I108" s="256" t="s">
        <v>374</v>
      </c>
      <c r="J108" s="257" t="s">
        <v>181</v>
      </c>
      <c r="K108" s="280">
        <v>930.16000000000008</v>
      </c>
      <c r="L108" s="281">
        <v>14640</v>
      </c>
      <c r="M108" s="272">
        <f t="shared" si="17"/>
        <v>13617542.4</v>
      </c>
    </row>
    <row r="109" spans="1:13" x14ac:dyDescent="0.25">
      <c r="A109" s="303" t="s">
        <v>375</v>
      </c>
      <c r="B109" s="261" t="s">
        <v>376</v>
      </c>
      <c r="C109" s="257" t="s">
        <v>181</v>
      </c>
      <c r="D109" s="280">
        <v>51.36</v>
      </c>
      <c r="E109" s="281">
        <v>20514</v>
      </c>
      <c r="F109" s="272">
        <f t="shared" si="16"/>
        <v>1053599.04</v>
      </c>
      <c r="H109" s="303" t="s">
        <v>375</v>
      </c>
      <c r="I109" s="261" t="s">
        <v>376</v>
      </c>
      <c r="J109" s="257" t="s">
        <v>181</v>
      </c>
      <c r="K109" s="280">
        <v>51.36</v>
      </c>
      <c r="L109" s="281">
        <v>17280</v>
      </c>
      <c r="M109" s="272">
        <f t="shared" si="17"/>
        <v>887500.80000000005</v>
      </c>
    </row>
    <row r="110" spans="1:13" x14ac:dyDescent="0.25">
      <c r="A110" s="303" t="s">
        <v>377</v>
      </c>
      <c r="B110" s="256" t="s">
        <v>378</v>
      </c>
      <c r="C110" s="257" t="s">
        <v>181</v>
      </c>
      <c r="D110" s="280">
        <v>104.96</v>
      </c>
      <c r="E110" s="281">
        <v>29900</v>
      </c>
      <c r="F110" s="272">
        <f t="shared" si="16"/>
        <v>3138304</v>
      </c>
      <c r="H110" s="303" t="s">
        <v>377</v>
      </c>
      <c r="I110" s="256" t="s">
        <v>378</v>
      </c>
      <c r="J110" s="257" t="s">
        <v>181</v>
      </c>
      <c r="K110" s="280">
        <v>104.96</v>
      </c>
      <c r="L110" s="281">
        <v>19920</v>
      </c>
      <c r="M110" s="272">
        <f t="shared" si="17"/>
        <v>2090803.2</v>
      </c>
    </row>
    <row r="111" spans="1:13" x14ac:dyDescent="0.25">
      <c r="A111" s="303" t="s">
        <v>379</v>
      </c>
      <c r="B111" s="261" t="s">
        <v>380</v>
      </c>
      <c r="C111" s="271" t="s">
        <v>181</v>
      </c>
      <c r="D111" s="280">
        <v>10.02</v>
      </c>
      <c r="E111" s="281">
        <v>47450</v>
      </c>
      <c r="F111" s="272">
        <f t="shared" si="16"/>
        <v>475449</v>
      </c>
      <c r="H111" s="303" t="s">
        <v>379</v>
      </c>
      <c r="I111" s="261" t="s">
        <v>380</v>
      </c>
      <c r="J111" s="271" t="s">
        <v>181</v>
      </c>
      <c r="K111" s="280">
        <v>10.02</v>
      </c>
      <c r="L111" s="281">
        <v>22560</v>
      </c>
      <c r="M111" s="272">
        <f t="shared" si="17"/>
        <v>226051.19999999998</v>
      </c>
    </row>
    <row r="112" spans="1:13" x14ac:dyDescent="0.25">
      <c r="A112" s="303" t="s">
        <v>381</v>
      </c>
      <c r="B112" s="256" t="s">
        <v>382</v>
      </c>
      <c r="C112" s="257" t="s">
        <v>181</v>
      </c>
      <c r="D112" s="280">
        <v>34.89</v>
      </c>
      <c r="E112" s="281">
        <v>60190</v>
      </c>
      <c r="F112" s="272">
        <f t="shared" si="16"/>
        <v>2100029.1</v>
      </c>
      <c r="H112" s="303" t="s">
        <v>381</v>
      </c>
      <c r="I112" s="256" t="s">
        <v>382</v>
      </c>
      <c r="J112" s="257" t="s">
        <v>181</v>
      </c>
      <c r="K112" s="280">
        <v>34.89</v>
      </c>
      <c r="L112" s="281">
        <v>25200</v>
      </c>
      <c r="M112" s="272">
        <f t="shared" si="17"/>
        <v>879228</v>
      </c>
    </row>
    <row r="113" spans="1:13" x14ac:dyDescent="0.25">
      <c r="A113" s="303" t="s">
        <v>383</v>
      </c>
      <c r="B113" s="256" t="s">
        <v>384</v>
      </c>
      <c r="C113" s="257" t="s">
        <v>181</v>
      </c>
      <c r="D113" s="280">
        <v>83.91</v>
      </c>
      <c r="E113" s="281">
        <v>86450</v>
      </c>
      <c r="F113" s="272">
        <f t="shared" si="16"/>
        <v>7254019.5</v>
      </c>
      <c r="H113" s="303" t="s">
        <v>383</v>
      </c>
      <c r="I113" s="256" t="s">
        <v>384</v>
      </c>
      <c r="J113" s="257" t="s">
        <v>181</v>
      </c>
      <c r="K113" s="280">
        <v>83.91</v>
      </c>
      <c r="L113" s="281">
        <v>27840</v>
      </c>
      <c r="M113" s="272">
        <f t="shared" si="17"/>
        <v>2336054.4</v>
      </c>
    </row>
    <row r="114" spans="1:13" x14ac:dyDescent="0.25">
      <c r="A114" s="303" t="s">
        <v>385</v>
      </c>
      <c r="B114" s="261" t="s">
        <v>386</v>
      </c>
      <c r="C114" s="262" t="s">
        <v>175</v>
      </c>
      <c r="D114" s="280">
        <v>9</v>
      </c>
      <c r="E114" s="308">
        <v>25000</v>
      </c>
      <c r="F114" s="272">
        <f t="shared" si="16"/>
        <v>225000</v>
      </c>
      <c r="H114" s="303" t="s">
        <v>385</v>
      </c>
      <c r="I114" s="261" t="s">
        <v>386</v>
      </c>
      <c r="J114" s="262" t="s">
        <v>175</v>
      </c>
      <c r="K114" s="280">
        <v>9</v>
      </c>
      <c r="L114" s="308">
        <v>54000</v>
      </c>
      <c r="M114" s="272">
        <f t="shared" si="17"/>
        <v>486000</v>
      </c>
    </row>
    <row r="115" spans="1:13" x14ac:dyDescent="0.25">
      <c r="A115" s="303" t="s">
        <v>387</v>
      </c>
      <c r="B115" s="261" t="s">
        <v>388</v>
      </c>
      <c r="C115" s="264" t="s">
        <v>175</v>
      </c>
      <c r="D115" s="280">
        <v>42</v>
      </c>
      <c r="E115" s="281">
        <v>17500</v>
      </c>
      <c r="F115" s="272">
        <f t="shared" si="16"/>
        <v>735000</v>
      </c>
      <c r="H115" s="303" t="s">
        <v>387</v>
      </c>
      <c r="I115" s="261" t="s">
        <v>388</v>
      </c>
      <c r="J115" s="264" t="s">
        <v>175</v>
      </c>
      <c r="K115" s="280">
        <v>42</v>
      </c>
      <c r="L115" s="281">
        <v>42000</v>
      </c>
      <c r="M115" s="272">
        <f t="shared" si="17"/>
        <v>1764000</v>
      </c>
    </row>
    <row r="116" spans="1:13" x14ac:dyDescent="0.25">
      <c r="A116" s="303" t="s">
        <v>389</v>
      </c>
      <c r="B116" s="261" t="s">
        <v>390</v>
      </c>
      <c r="C116" s="262" t="s">
        <v>175</v>
      </c>
      <c r="D116" s="280">
        <v>9</v>
      </c>
      <c r="E116" s="281">
        <v>35000</v>
      </c>
      <c r="F116" s="272">
        <f t="shared" si="16"/>
        <v>315000</v>
      </c>
      <c r="H116" s="303" t="s">
        <v>389</v>
      </c>
      <c r="I116" s="261" t="s">
        <v>390</v>
      </c>
      <c r="J116" s="262" t="s">
        <v>175</v>
      </c>
      <c r="K116" s="280">
        <v>9</v>
      </c>
      <c r="L116" s="281">
        <v>48000</v>
      </c>
      <c r="M116" s="272">
        <f t="shared" si="17"/>
        <v>432000</v>
      </c>
    </row>
    <row r="117" spans="1:13" x14ac:dyDescent="0.25">
      <c r="A117" s="303" t="s">
        <v>391</v>
      </c>
      <c r="B117" s="256" t="s">
        <v>392</v>
      </c>
      <c r="C117" s="264" t="s">
        <v>175</v>
      </c>
      <c r="D117" s="280">
        <v>29</v>
      </c>
      <c r="E117" s="281">
        <v>48000</v>
      </c>
      <c r="F117" s="272">
        <f t="shared" si="16"/>
        <v>1392000</v>
      </c>
      <c r="H117" s="303" t="s">
        <v>391</v>
      </c>
      <c r="I117" s="256" t="s">
        <v>392</v>
      </c>
      <c r="J117" s="264" t="s">
        <v>175</v>
      </c>
      <c r="K117" s="280">
        <v>29</v>
      </c>
      <c r="L117" s="281">
        <v>57600</v>
      </c>
      <c r="M117" s="272">
        <f t="shared" si="17"/>
        <v>1670400</v>
      </c>
    </row>
    <row r="118" spans="1:13" x14ac:dyDescent="0.25">
      <c r="A118" s="303" t="s">
        <v>393</v>
      </c>
      <c r="B118" s="256" t="s">
        <v>394</v>
      </c>
      <c r="C118" s="257" t="s">
        <v>241</v>
      </c>
      <c r="D118" s="280">
        <v>84</v>
      </c>
      <c r="E118" s="281">
        <v>7500</v>
      </c>
      <c r="F118" s="272">
        <f t="shared" si="16"/>
        <v>630000</v>
      </c>
      <c r="H118" s="303" t="s">
        <v>393</v>
      </c>
      <c r="I118" s="256" t="s">
        <v>394</v>
      </c>
      <c r="J118" s="257" t="s">
        <v>241</v>
      </c>
      <c r="K118" s="280">
        <v>84</v>
      </c>
      <c r="L118" s="281">
        <v>13560</v>
      </c>
      <c r="M118" s="272">
        <f t="shared" si="17"/>
        <v>1139040</v>
      </c>
    </row>
    <row r="119" spans="1:13" x14ac:dyDescent="0.25">
      <c r="A119" s="303" t="s">
        <v>395</v>
      </c>
      <c r="B119" s="261" t="s">
        <v>396</v>
      </c>
      <c r="C119" s="262" t="s">
        <v>397</v>
      </c>
      <c r="D119" s="280">
        <v>1</v>
      </c>
      <c r="E119" s="281">
        <v>200000</v>
      </c>
      <c r="F119" s="272">
        <f t="shared" si="16"/>
        <v>200000</v>
      </c>
      <c r="H119" s="303" t="s">
        <v>395</v>
      </c>
      <c r="I119" s="261" t="s">
        <v>396</v>
      </c>
      <c r="J119" s="262" t="s">
        <v>397</v>
      </c>
      <c r="K119" s="280">
        <v>1</v>
      </c>
      <c r="L119" s="281">
        <v>3647000</v>
      </c>
      <c r="M119" s="272">
        <f t="shared" si="17"/>
        <v>3647000</v>
      </c>
    </row>
    <row r="120" spans="1:13" x14ac:dyDescent="0.25">
      <c r="A120" s="309">
        <v>5.0199999999999996</v>
      </c>
      <c r="B120" s="256" t="s">
        <v>398</v>
      </c>
      <c r="C120" s="257"/>
      <c r="D120" s="286"/>
      <c r="E120" s="281"/>
      <c r="F120" s="272"/>
      <c r="H120" s="309">
        <v>5.0199999999999996</v>
      </c>
      <c r="I120" s="256" t="s">
        <v>398</v>
      </c>
      <c r="J120" s="257"/>
      <c r="K120" s="286"/>
      <c r="L120" s="281"/>
      <c r="M120" s="272"/>
    </row>
    <row r="121" spans="1:13" x14ac:dyDescent="0.25">
      <c r="A121" s="303" t="s">
        <v>399</v>
      </c>
      <c r="B121" s="256" t="s">
        <v>400</v>
      </c>
      <c r="C121" s="264" t="s">
        <v>175</v>
      </c>
      <c r="D121" s="280">
        <v>114</v>
      </c>
      <c r="E121" s="281">
        <v>64000</v>
      </c>
      <c r="F121" s="272">
        <f t="shared" ref="F121:F130" si="18">+E121*D121</f>
        <v>7296000</v>
      </c>
      <c r="H121" s="303" t="s">
        <v>399</v>
      </c>
      <c r="I121" s="256" t="s">
        <v>400</v>
      </c>
      <c r="J121" s="264" t="s">
        <v>175</v>
      </c>
      <c r="K121" s="280">
        <v>114</v>
      </c>
      <c r="L121" s="281">
        <v>43200</v>
      </c>
      <c r="M121" s="272">
        <f t="shared" ref="M121:M130" si="19">+L121*K121</f>
        <v>4924800</v>
      </c>
    </row>
    <row r="122" spans="1:13" x14ac:dyDescent="0.25">
      <c r="A122" s="303" t="s">
        <v>401</v>
      </c>
      <c r="B122" s="256" t="s">
        <v>402</v>
      </c>
      <c r="C122" s="264" t="s">
        <v>175</v>
      </c>
      <c r="D122" s="280">
        <v>79</v>
      </c>
      <c r="E122" s="281">
        <v>72000</v>
      </c>
      <c r="F122" s="272">
        <f t="shared" si="18"/>
        <v>5688000</v>
      </c>
      <c r="H122" s="303" t="s">
        <v>401</v>
      </c>
      <c r="I122" s="256" t="s">
        <v>402</v>
      </c>
      <c r="J122" s="264" t="s">
        <v>175</v>
      </c>
      <c r="K122" s="280">
        <v>79</v>
      </c>
      <c r="L122" s="281">
        <v>50400</v>
      </c>
      <c r="M122" s="272">
        <f t="shared" si="19"/>
        <v>3981600</v>
      </c>
    </row>
    <row r="123" spans="1:13" x14ac:dyDescent="0.25">
      <c r="A123" s="303" t="s">
        <v>403</v>
      </c>
      <c r="B123" s="261" t="s">
        <v>404</v>
      </c>
      <c r="C123" s="262" t="s">
        <v>175</v>
      </c>
      <c r="D123" s="280">
        <v>71</v>
      </c>
      <c r="E123" s="281">
        <v>22000</v>
      </c>
      <c r="F123" s="272">
        <f t="shared" si="18"/>
        <v>1562000</v>
      </c>
      <c r="H123" s="303" t="s">
        <v>403</v>
      </c>
      <c r="I123" s="261" t="s">
        <v>404</v>
      </c>
      <c r="J123" s="262" t="s">
        <v>175</v>
      </c>
      <c r="K123" s="280">
        <v>71</v>
      </c>
      <c r="L123" s="281">
        <v>5400</v>
      </c>
      <c r="M123" s="272">
        <f t="shared" si="19"/>
        <v>383400</v>
      </c>
    </row>
    <row r="124" spans="1:13" x14ac:dyDescent="0.25">
      <c r="A124" s="303" t="s">
        <v>405</v>
      </c>
      <c r="B124" s="265" t="s">
        <v>406</v>
      </c>
      <c r="C124" s="257" t="s">
        <v>181</v>
      </c>
      <c r="D124" s="280">
        <v>242.37</v>
      </c>
      <c r="E124" s="281">
        <v>24500</v>
      </c>
      <c r="F124" s="272">
        <f t="shared" si="18"/>
        <v>5938065</v>
      </c>
      <c r="H124" s="303" t="s">
        <v>405</v>
      </c>
      <c r="I124" s="265" t="s">
        <v>406</v>
      </c>
      <c r="J124" s="257" t="s">
        <v>181</v>
      </c>
      <c r="K124" s="280">
        <v>242.37</v>
      </c>
      <c r="L124" s="281">
        <v>16800</v>
      </c>
      <c r="M124" s="272">
        <f t="shared" si="19"/>
        <v>4071816</v>
      </c>
    </row>
    <row r="125" spans="1:13" x14ac:dyDescent="0.25">
      <c r="A125" s="303" t="s">
        <v>407</v>
      </c>
      <c r="B125" s="265" t="s">
        <v>408</v>
      </c>
      <c r="C125" s="257" t="s">
        <v>181</v>
      </c>
      <c r="D125" s="280">
        <v>366.53999999999996</v>
      </c>
      <c r="E125" s="281">
        <v>33000</v>
      </c>
      <c r="F125" s="272">
        <f t="shared" si="18"/>
        <v>12095819.999999998</v>
      </c>
      <c r="H125" s="303" t="s">
        <v>407</v>
      </c>
      <c r="I125" s="265" t="s">
        <v>408</v>
      </c>
      <c r="J125" s="257" t="s">
        <v>181</v>
      </c>
      <c r="K125" s="280">
        <v>366.53999999999996</v>
      </c>
      <c r="L125" s="281">
        <v>20640</v>
      </c>
      <c r="M125" s="272">
        <f t="shared" si="19"/>
        <v>7565385.5999999996</v>
      </c>
    </row>
    <row r="126" spans="1:13" x14ac:dyDescent="0.25">
      <c r="A126" s="303" t="s">
        <v>409</v>
      </c>
      <c r="B126" s="270" t="s">
        <v>410</v>
      </c>
      <c r="C126" s="271" t="s">
        <v>181</v>
      </c>
      <c r="D126" s="280">
        <v>15.100000000000001</v>
      </c>
      <c r="E126" s="281">
        <v>48000</v>
      </c>
      <c r="F126" s="272">
        <f t="shared" si="18"/>
        <v>724800.00000000012</v>
      </c>
      <c r="H126" s="303" t="s">
        <v>409</v>
      </c>
      <c r="I126" s="270" t="s">
        <v>410</v>
      </c>
      <c r="J126" s="271" t="s">
        <v>181</v>
      </c>
      <c r="K126" s="280">
        <v>15.100000000000001</v>
      </c>
      <c r="L126" s="281">
        <v>24480</v>
      </c>
      <c r="M126" s="272">
        <f t="shared" si="19"/>
        <v>369648.00000000006</v>
      </c>
    </row>
    <row r="127" spans="1:13" x14ac:dyDescent="0.25">
      <c r="A127" s="303" t="s">
        <v>411</v>
      </c>
      <c r="B127" s="261" t="s">
        <v>412</v>
      </c>
      <c r="C127" s="264" t="s">
        <v>175</v>
      </c>
      <c r="D127" s="280">
        <v>7</v>
      </c>
      <c r="E127" s="281">
        <v>385000</v>
      </c>
      <c r="F127" s="272">
        <f t="shared" si="18"/>
        <v>2695000</v>
      </c>
      <c r="H127" s="303" t="s">
        <v>411</v>
      </c>
      <c r="I127" s="261" t="s">
        <v>412</v>
      </c>
      <c r="J127" s="264" t="s">
        <v>175</v>
      </c>
      <c r="K127" s="280">
        <v>7</v>
      </c>
      <c r="L127" s="281">
        <v>660000</v>
      </c>
      <c r="M127" s="272">
        <f t="shared" si="19"/>
        <v>4620000</v>
      </c>
    </row>
    <row r="128" spans="1:13" x14ac:dyDescent="0.25">
      <c r="A128" s="303" t="s">
        <v>413</v>
      </c>
      <c r="B128" s="261" t="s">
        <v>414</v>
      </c>
      <c r="C128" s="257" t="s">
        <v>181</v>
      </c>
      <c r="D128" s="280">
        <v>54.66</v>
      </c>
      <c r="E128" s="281">
        <v>22000</v>
      </c>
      <c r="F128" s="272">
        <f t="shared" si="18"/>
        <v>1202520</v>
      </c>
      <c r="H128" s="303" t="s">
        <v>413</v>
      </c>
      <c r="I128" s="261" t="s">
        <v>414</v>
      </c>
      <c r="J128" s="257" t="s">
        <v>181</v>
      </c>
      <c r="K128" s="280">
        <v>54.66</v>
      </c>
      <c r="L128" s="281">
        <v>33600</v>
      </c>
      <c r="M128" s="272">
        <f t="shared" si="19"/>
        <v>1836576</v>
      </c>
    </row>
    <row r="129" spans="1:13" x14ac:dyDescent="0.25">
      <c r="A129" s="303" t="s">
        <v>415</v>
      </c>
      <c r="B129" s="256" t="s">
        <v>416</v>
      </c>
      <c r="C129" s="257" t="s">
        <v>181</v>
      </c>
      <c r="D129" s="280">
        <v>43.14</v>
      </c>
      <c r="E129" s="281">
        <v>33000</v>
      </c>
      <c r="F129" s="272">
        <f t="shared" si="18"/>
        <v>1423620</v>
      </c>
      <c r="H129" s="303" t="s">
        <v>415</v>
      </c>
      <c r="I129" s="256" t="s">
        <v>416</v>
      </c>
      <c r="J129" s="257" t="s">
        <v>181</v>
      </c>
      <c r="K129" s="280">
        <v>43.14</v>
      </c>
      <c r="L129" s="281">
        <v>40800</v>
      </c>
      <c r="M129" s="272">
        <f t="shared" si="19"/>
        <v>1760112</v>
      </c>
    </row>
    <row r="130" spans="1:13" x14ac:dyDescent="0.25">
      <c r="A130" s="303" t="s">
        <v>417</v>
      </c>
      <c r="B130" s="256" t="s">
        <v>418</v>
      </c>
      <c r="C130" s="257" t="s">
        <v>419</v>
      </c>
      <c r="D130" s="280">
        <v>5640</v>
      </c>
      <c r="E130" s="281">
        <v>4000</v>
      </c>
      <c r="F130" s="272">
        <f t="shared" si="18"/>
        <v>22560000</v>
      </c>
      <c r="H130" s="303" t="s">
        <v>417</v>
      </c>
      <c r="I130" s="256" t="s">
        <v>418</v>
      </c>
      <c r="J130" s="257" t="s">
        <v>419</v>
      </c>
      <c r="K130" s="280">
        <v>5640</v>
      </c>
      <c r="L130" s="281">
        <v>3480</v>
      </c>
      <c r="M130" s="272">
        <f t="shared" si="19"/>
        <v>19627200</v>
      </c>
    </row>
    <row r="131" spans="1:13" x14ac:dyDescent="0.25">
      <c r="A131" s="283">
        <v>6</v>
      </c>
      <c r="B131" s="307" t="s">
        <v>128</v>
      </c>
      <c r="C131" s="285"/>
      <c r="D131" s="253"/>
      <c r="E131" s="253"/>
      <c r="F131" s="253"/>
      <c r="H131" s="283">
        <v>6</v>
      </c>
      <c r="I131" s="307" t="s">
        <v>128</v>
      </c>
      <c r="J131" s="285"/>
      <c r="K131" s="253"/>
      <c r="L131" s="253"/>
      <c r="M131" s="253"/>
    </row>
    <row r="132" spans="1:13" ht="38.25" x14ac:dyDescent="0.25">
      <c r="A132" s="283">
        <v>6.01</v>
      </c>
      <c r="B132" s="284" t="s">
        <v>420</v>
      </c>
      <c r="C132" s="285"/>
      <c r="D132" s="253"/>
      <c r="E132" s="253"/>
      <c r="F132" s="254">
        <f>SUM(F133:F143)</f>
        <v>13246000</v>
      </c>
      <c r="H132" s="283">
        <v>6.01</v>
      </c>
      <c r="I132" s="284" t="s">
        <v>420</v>
      </c>
      <c r="J132" s="285"/>
      <c r="K132" s="253"/>
      <c r="L132" s="253"/>
      <c r="M132" s="254">
        <f>SUM(M133:M143)</f>
        <v>9230390</v>
      </c>
    </row>
    <row r="133" spans="1:13" ht="38.25" x14ac:dyDescent="0.25">
      <c r="A133" s="310" t="s">
        <v>421</v>
      </c>
      <c r="B133" s="311" t="s">
        <v>422</v>
      </c>
      <c r="C133" s="293" t="s">
        <v>175</v>
      </c>
      <c r="D133" s="289">
        <v>79</v>
      </c>
      <c r="E133" s="281">
        <v>30000</v>
      </c>
      <c r="F133" s="312">
        <f t="shared" ref="F133:F143" si="20">+E133*D133</f>
        <v>2370000</v>
      </c>
      <c r="H133" s="310" t="s">
        <v>421</v>
      </c>
      <c r="I133" s="311" t="s">
        <v>422</v>
      </c>
      <c r="J133" s="293" t="s">
        <v>175</v>
      </c>
      <c r="K133" s="289">
        <v>79</v>
      </c>
      <c r="L133" s="281">
        <v>19900</v>
      </c>
      <c r="M133" s="312">
        <f t="shared" ref="M133:M143" si="21">+L133*K133</f>
        <v>1572100</v>
      </c>
    </row>
    <row r="134" spans="1:13" ht="25.5" x14ac:dyDescent="0.25">
      <c r="A134" s="310" t="s">
        <v>423</v>
      </c>
      <c r="B134" s="313" t="s">
        <v>424</v>
      </c>
      <c r="C134" s="293" t="s">
        <v>175</v>
      </c>
      <c r="D134" s="289">
        <v>47</v>
      </c>
      <c r="E134" s="281">
        <v>10000</v>
      </c>
      <c r="F134" s="312">
        <f t="shared" si="20"/>
        <v>470000</v>
      </c>
      <c r="H134" s="310" t="s">
        <v>423</v>
      </c>
      <c r="I134" s="313" t="s">
        <v>424</v>
      </c>
      <c r="J134" s="293" t="s">
        <v>175</v>
      </c>
      <c r="K134" s="289">
        <v>47</v>
      </c>
      <c r="L134" s="281">
        <v>3840</v>
      </c>
      <c r="M134" s="312">
        <f t="shared" si="21"/>
        <v>180480</v>
      </c>
    </row>
    <row r="135" spans="1:13" ht="25.5" x14ac:dyDescent="0.25">
      <c r="A135" s="310" t="s">
        <v>425</v>
      </c>
      <c r="B135" s="313" t="s">
        <v>426</v>
      </c>
      <c r="C135" s="293" t="s">
        <v>175</v>
      </c>
      <c r="D135" s="289">
        <v>113</v>
      </c>
      <c r="E135" s="281">
        <v>10000</v>
      </c>
      <c r="F135" s="312">
        <f t="shared" si="20"/>
        <v>1130000</v>
      </c>
      <c r="H135" s="310" t="s">
        <v>425</v>
      </c>
      <c r="I135" s="313" t="s">
        <v>426</v>
      </c>
      <c r="J135" s="293" t="s">
        <v>175</v>
      </c>
      <c r="K135" s="289">
        <v>113</v>
      </c>
      <c r="L135" s="281">
        <v>5400</v>
      </c>
      <c r="M135" s="312">
        <f t="shared" si="21"/>
        <v>610200</v>
      </c>
    </row>
    <row r="136" spans="1:13" ht="25.5" x14ac:dyDescent="0.25">
      <c r="A136" s="310" t="s">
        <v>427</v>
      </c>
      <c r="B136" s="313" t="s">
        <v>428</v>
      </c>
      <c r="C136" s="293" t="s">
        <v>175</v>
      </c>
      <c r="D136" s="289">
        <v>16</v>
      </c>
      <c r="E136" s="281">
        <v>10000</v>
      </c>
      <c r="F136" s="312">
        <f t="shared" si="20"/>
        <v>160000</v>
      </c>
      <c r="H136" s="310" t="s">
        <v>427</v>
      </c>
      <c r="I136" s="313" t="s">
        <v>428</v>
      </c>
      <c r="J136" s="293" t="s">
        <v>175</v>
      </c>
      <c r="K136" s="289">
        <v>16</v>
      </c>
      <c r="L136" s="281">
        <v>3840</v>
      </c>
      <c r="M136" s="312">
        <f t="shared" si="21"/>
        <v>61440</v>
      </c>
    </row>
    <row r="137" spans="1:13" ht="25.5" x14ac:dyDescent="0.25">
      <c r="A137" s="310" t="s">
        <v>429</v>
      </c>
      <c r="B137" s="313" t="s">
        <v>430</v>
      </c>
      <c r="C137" s="293" t="s">
        <v>175</v>
      </c>
      <c r="D137" s="289">
        <v>13</v>
      </c>
      <c r="E137" s="281">
        <v>10000</v>
      </c>
      <c r="F137" s="312">
        <f t="shared" si="20"/>
        <v>130000</v>
      </c>
      <c r="H137" s="310" t="s">
        <v>429</v>
      </c>
      <c r="I137" s="313" t="s">
        <v>430</v>
      </c>
      <c r="J137" s="293" t="s">
        <v>175</v>
      </c>
      <c r="K137" s="289">
        <v>13</v>
      </c>
      <c r="L137" s="281">
        <v>5400</v>
      </c>
      <c r="M137" s="312">
        <f t="shared" si="21"/>
        <v>70200</v>
      </c>
    </row>
    <row r="138" spans="1:13" ht="25.5" x14ac:dyDescent="0.25">
      <c r="A138" s="310" t="s">
        <v>431</v>
      </c>
      <c r="B138" s="313" t="s">
        <v>432</v>
      </c>
      <c r="C138" s="293" t="s">
        <v>175</v>
      </c>
      <c r="D138" s="302">
        <v>1</v>
      </c>
      <c r="E138" s="281">
        <v>10000</v>
      </c>
      <c r="F138" s="312">
        <f t="shared" si="20"/>
        <v>10000</v>
      </c>
      <c r="H138" s="310" t="s">
        <v>431</v>
      </c>
      <c r="I138" s="313" t="s">
        <v>432</v>
      </c>
      <c r="J138" s="293" t="s">
        <v>175</v>
      </c>
      <c r="K138" s="302">
        <v>1</v>
      </c>
      <c r="L138" s="281">
        <v>3730</v>
      </c>
      <c r="M138" s="312">
        <f t="shared" si="21"/>
        <v>3730</v>
      </c>
    </row>
    <row r="139" spans="1:13" ht="25.5" x14ac:dyDescent="0.25">
      <c r="A139" s="310" t="s">
        <v>433</v>
      </c>
      <c r="B139" s="311" t="s">
        <v>434</v>
      </c>
      <c r="C139" s="294" t="s">
        <v>181</v>
      </c>
      <c r="D139" s="289">
        <v>404</v>
      </c>
      <c r="E139" s="281">
        <v>14000</v>
      </c>
      <c r="F139" s="312">
        <f t="shared" si="20"/>
        <v>5656000</v>
      </c>
      <c r="H139" s="310" t="s">
        <v>433</v>
      </c>
      <c r="I139" s="311" t="s">
        <v>434</v>
      </c>
      <c r="J139" s="294" t="s">
        <v>181</v>
      </c>
      <c r="K139" s="289">
        <v>404</v>
      </c>
      <c r="L139" s="281">
        <v>5040</v>
      </c>
      <c r="M139" s="312">
        <f t="shared" si="21"/>
        <v>2036160</v>
      </c>
    </row>
    <row r="140" spans="1:13" ht="25.5" x14ac:dyDescent="0.25">
      <c r="A140" s="310" t="s">
        <v>435</v>
      </c>
      <c r="B140" s="313" t="s">
        <v>436</v>
      </c>
      <c r="C140" s="294" t="s">
        <v>181</v>
      </c>
      <c r="D140" s="289">
        <v>32</v>
      </c>
      <c r="E140" s="281">
        <v>8000</v>
      </c>
      <c r="F140" s="312">
        <f t="shared" si="20"/>
        <v>256000</v>
      </c>
      <c r="H140" s="310" t="s">
        <v>435</v>
      </c>
      <c r="I140" s="313" t="s">
        <v>436</v>
      </c>
      <c r="J140" s="294" t="s">
        <v>181</v>
      </c>
      <c r="K140" s="289">
        <v>32</v>
      </c>
      <c r="L140" s="281">
        <v>3480</v>
      </c>
      <c r="M140" s="312">
        <f t="shared" si="21"/>
        <v>111360</v>
      </c>
    </row>
    <row r="141" spans="1:13" ht="25.5" x14ac:dyDescent="0.25">
      <c r="A141" s="310" t="s">
        <v>437</v>
      </c>
      <c r="B141" s="311" t="s">
        <v>438</v>
      </c>
      <c r="C141" s="288" t="s">
        <v>181</v>
      </c>
      <c r="D141" s="289">
        <v>138</v>
      </c>
      <c r="E141" s="281">
        <v>8000</v>
      </c>
      <c r="F141" s="312">
        <f t="shared" si="20"/>
        <v>1104000</v>
      </c>
      <c r="H141" s="310" t="s">
        <v>437</v>
      </c>
      <c r="I141" s="311" t="s">
        <v>438</v>
      </c>
      <c r="J141" s="288" t="s">
        <v>181</v>
      </c>
      <c r="K141" s="289">
        <v>138</v>
      </c>
      <c r="L141" s="281">
        <v>6240</v>
      </c>
      <c r="M141" s="312">
        <f t="shared" si="21"/>
        <v>861120</v>
      </c>
    </row>
    <row r="142" spans="1:13" ht="25.5" x14ac:dyDescent="0.25">
      <c r="A142" s="310" t="s">
        <v>439</v>
      </c>
      <c r="B142" s="313" t="s">
        <v>440</v>
      </c>
      <c r="C142" s="293" t="s">
        <v>175</v>
      </c>
      <c r="D142" s="289">
        <v>4</v>
      </c>
      <c r="E142" s="281">
        <v>16000</v>
      </c>
      <c r="F142" s="312">
        <f t="shared" si="20"/>
        <v>64000</v>
      </c>
      <c r="H142" s="310" t="s">
        <v>439</v>
      </c>
      <c r="I142" s="313" t="s">
        <v>440</v>
      </c>
      <c r="J142" s="293" t="s">
        <v>175</v>
      </c>
      <c r="K142" s="289">
        <v>4</v>
      </c>
      <c r="L142" s="281">
        <v>54000</v>
      </c>
      <c r="M142" s="312">
        <f t="shared" si="21"/>
        <v>216000</v>
      </c>
    </row>
    <row r="143" spans="1:13" ht="25.5" x14ac:dyDescent="0.25">
      <c r="A143" s="310" t="s">
        <v>441</v>
      </c>
      <c r="B143" s="313" t="s">
        <v>442</v>
      </c>
      <c r="C143" s="293" t="s">
        <v>175</v>
      </c>
      <c r="D143" s="289">
        <v>79</v>
      </c>
      <c r="E143" s="281">
        <v>24000</v>
      </c>
      <c r="F143" s="312">
        <f t="shared" si="20"/>
        <v>1896000</v>
      </c>
      <c r="H143" s="310" t="s">
        <v>441</v>
      </c>
      <c r="I143" s="313" t="s">
        <v>442</v>
      </c>
      <c r="J143" s="293" t="s">
        <v>175</v>
      </c>
      <c r="K143" s="289">
        <v>79</v>
      </c>
      <c r="L143" s="281">
        <v>44400</v>
      </c>
      <c r="M143" s="312">
        <f t="shared" si="21"/>
        <v>3507600</v>
      </c>
    </row>
    <row r="144" spans="1:13" x14ac:dyDescent="0.25">
      <c r="A144" s="283">
        <v>7</v>
      </c>
      <c r="B144" s="314" t="s">
        <v>443</v>
      </c>
      <c r="C144" s="248"/>
      <c r="D144" s="253"/>
      <c r="E144" s="253"/>
      <c r="F144" s="253"/>
      <c r="H144" s="283">
        <v>7</v>
      </c>
      <c r="I144" s="314" t="s">
        <v>443</v>
      </c>
      <c r="J144" s="248"/>
      <c r="K144" s="253"/>
      <c r="L144" s="253"/>
      <c r="M144" s="253"/>
    </row>
    <row r="145" spans="1:13" x14ac:dyDescent="0.25">
      <c r="A145" s="315">
        <v>7.01</v>
      </c>
      <c r="B145" s="314" t="s">
        <v>444</v>
      </c>
      <c r="C145" s="248"/>
      <c r="D145" s="253"/>
      <c r="E145" s="253"/>
      <c r="F145" s="254">
        <f>SUM(F146:F146)</f>
        <v>8000000</v>
      </c>
      <c r="H145" s="315">
        <v>7.01</v>
      </c>
      <c r="I145" s="314" t="s">
        <v>444</v>
      </c>
      <c r="J145" s="248"/>
      <c r="K145" s="253"/>
      <c r="L145" s="253"/>
      <c r="M145" s="254">
        <f>SUM(M146:M146)</f>
        <v>16500000</v>
      </c>
    </row>
    <row r="146" spans="1:13" x14ac:dyDescent="0.25">
      <c r="A146" s="316" t="s">
        <v>445</v>
      </c>
      <c r="B146" s="265" t="s">
        <v>446</v>
      </c>
      <c r="C146" s="264" t="s">
        <v>447</v>
      </c>
      <c r="D146" s="317">
        <v>5</v>
      </c>
      <c r="E146" s="281">
        <v>1600000</v>
      </c>
      <c r="F146" s="318">
        <f t="shared" ref="F146" si="22">+E146*D146</f>
        <v>8000000</v>
      </c>
      <c r="H146" s="316" t="s">
        <v>445</v>
      </c>
      <c r="I146" s="265" t="s">
        <v>446</v>
      </c>
      <c r="J146" s="264" t="s">
        <v>447</v>
      </c>
      <c r="K146" s="317">
        <v>5</v>
      </c>
      <c r="L146" s="281">
        <v>3300000</v>
      </c>
      <c r="M146" s="318">
        <f t="shared" ref="M146" si="23">+L146*K146</f>
        <v>16500000</v>
      </c>
    </row>
    <row r="147" spans="1:13" x14ac:dyDescent="0.25">
      <c r="A147" s="503"/>
      <c r="B147" s="504"/>
      <c r="C147" s="504"/>
      <c r="D147" s="504"/>
      <c r="E147" s="504"/>
      <c r="F147" s="319">
        <f>SUM(F8:F146)/2</f>
        <v>1833682110.9573288</v>
      </c>
      <c r="H147" s="503"/>
      <c r="I147" s="504"/>
      <c r="J147" s="504"/>
      <c r="K147" s="504"/>
      <c r="L147" s="504"/>
      <c r="M147" s="319">
        <f>SUM(M8:M146)/2</f>
        <v>1807558566.916271</v>
      </c>
    </row>
    <row r="148" spans="1:13" x14ac:dyDescent="0.25">
      <c r="A148" s="503" t="s">
        <v>448</v>
      </c>
      <c r="B148" s="504"/>
      <c r="C148" s="504"/>
      <c r="D148" s="504"/>
      <c r="E148" s="504"/>
      <c r="F148" s="319">
        <f>+F147*0.2</f>
        <v>366736422.1914658</v>
      </c>
      <c r="H148" s="503" t="s">
        <v>453</v>
      </c>
      <c r="I148" s="504"/>
      <c r="J148" s="504"/>
      <c r="K148" s="504"/>
      <c r="L148" s="504"/>
      <c r="M148" s="319">
        <f>+M147*0.2</f>
        <v>361511713.38325423</v>
      </c>
    </row>
    <row r="149" spans="1:13" x14ac:dyDescent="0.25">
      <c r="A149" s="503" t="s">
        <v>449</v>
      </c>
      <c r="B149" s="504"/>
      <c r="C149" s="504"/>
      <c r="D149" s="504"/>
      <c r="E149" s="504"/>
      <c r="F149" s="319">
        <f>+F147*0.05</f>
        <v>91684105.547866449</v>
      </c>
      <c r="H149" s="503" t="s">
        <v>454</v>
      </c>
      <c r="I149" s="504"/>
      <c r="J149" s="504"/>
      <c r="K149" s="504"/>
      <c r="L149" s="504"/>
      <c r="M149" s="319">
        <f>+M147*0.05</f>
        <v>90377928.345813558</v>
      </c>
    </row>
    <row r="150" spans="1:13" x14ac:dyDescent="0.25">
      <c r="A150" s="503" t="s">
        <v>450</v>
      </c>
      <c r="B150" s="504"/>
      <c r="C150" s="504"/>
      <c r="D150" s="504"/>
      <c r="E150" s="504"/>
      <c r="F150" s="319">
        <f>+F147*0.05</f>
        <v>91684105.547866449</v>
      </c>
      <c r="H150" s="503" t="s">
        <v>455</v>
      </c>
      <c r="I150" s="504"/>
      <c r="J150" s="504"/>
      <c r="K150" s="504"/>
      <c r="L150" s="504"/>
      <c r="M150" s="319">
        <f>+M147*0.05</f>
        <v>90377928.345813558</v>
      </c>
    </row>
    <row r="151" spans="1:13" x14ac:dyDescent="0.25">
      <c r="A151" s="503" t="s">
        <v>451</v>
      </c>
      <c r="B151" s="504"/>
      <c r="C151" s="504"/>
      <c r="D151" s="504"/>
      <c r="E151" s="504"/>
      <c r="F151" s="319">
        <f>+F150*0.16</f>
        <v>14669456.887658631</v>
      </c>
      <c r="H151" s="503" t="s">
        <v>451</v>
      </c>
      <c r="I151" s="504"/>
      <c r="J151" s="504"/>
      <c r="K151" s="504"/>
      <c r="L151" s="504"/>
      <c r="M151" s="319">
        <f>+M150*0.16</f>
        <v>14460468.535330169</v>
      </c>
    </row>
    <row r="152" spans="1:13" x14ac:dyDescent="0.25">
      <c r="A152" s="503" t="s">
        <v>452</v>
      </c>
      <c r="B152" s="504"/>
      <c r="C152" s="504"/>
      <c r="D152" s="504"/>
      <c r="E152" s="504"/>
      <c r="F152" s="319">
        <f>SUM(F147:F151)</f>
        <v>2398456201.1321859</v>
      </c>
      <c r="H152" s="503" t="s">
        <v>452</v>
      </c>
      <c r="I152" s="504"/>
      <c r="J152" s="504"/>
      <c r="K152" s="504"/>
      <c r="L152" s="504"/>
      <c r="M152" s="319">
        <f>SUM(M147:M151)</f>
        <v>2364286605.5264831</v>
      </c>
    </row>
    <row r="154" spans="1:13" ht="16.5" x14ac:dyDescent="0.3">
      <c r="A154" s="101" t="s">
        <v>126</v>
      </c>
      <c r="B154" s="101"/>
      <c r="C154" s="101"/>
      <c r="D154" s="101"/>
      <c r="E154" s="101"/>
      <c r="F154" s="105"/>
    </row>
    <row r="155" spans="1:13" ht="16.5" x14ac:dyDescent="0.3">
      <c r="A155" s="95"/>
      <c r="B155" s="95"/>
      <c r="C155" s="99"/>
      <c r="D155" s="99"/>
      <c r="E155" s="99"/>
      <c r="F155" s="105"/>
    </row>
    <row r="156" spans="1:13" ht="15.75" x14ac:dyDescent="0.2">
      <c r="A156" s="95"/>
      <c r="B156" s="95"/>
      <c r="C156" s="148" t="s">
        <v>156</v>
      </c>
      <c r="D156" s="95"/>
      <c r="E156" s="95"/>
      <c r="F156" s="99"/>
    </row>
    <row r="157" spans="1:13" ht="16.5" x14ac:dyDescent="0.3">
      <c r="A157" s="105"/>
      <c r="B157" s="105"/>
      <c r="C157" s="148" t="s">
        <v>40</v>
      </c>
      <c r="D157" s="229"/>
      <c r="E157" s="229"/>
      <c r="F157" s="99"/>
    </row>
    <row r="158" spans="1:13" ht="15.75" customHeight="1" x14ac:dyDescent="0.3">
      <c r="A158" s="105"/>
      <c r="B158" s="105"/>
      <c r="C158" s="441" t="s">
        <v>157</v>
      </c>
      <c r="D158" s="441"/>
      <c r="E158" s="441"/>
      <c r="F158" s="441"/>
      <c r="G158" s="441"/>
      <c r="H158" s="441"/>
    </row>
  </sheetData>
  <mergeCells count="18">
    <mergeCell ref="A152:E152"/>
    <mergeCell ref="A4:F4"/>
    <mergeCell ref="H3:M3"/>
    <mergeCell ref="H4:M4"/>
    <mergeCell ref="C158:H158"/>
    <mergeCell ref="H152:L152"/>
    <mergeCell ref="H151:L151"/>
    <mergeCell ref="A151:E151"/>
    <mergeCell ref="A2:F2"/>
    <mergeCell ref="H147:L147"/>
    <mergeCell ref="H148:L148"/>
    <mergeCell ref="H149:L149"/>
    <mergeCell ref="H150:L150"/>
    <mergeCell ref="A3:F3"/>
    <mergeCell ref="A147:E147"/>
    <mergeCell ref="A148:E148"/>
    <mergeCell ref="A149:E149"/>
    <mergeCell ref="A150:E150"/>
  </mergeCells>
  <pageMargins left="0.7" right="0.7" top="0.75" bottom="0.75" header="0.3" footer="0.3"/>
  <pageSetup orientation="portrait"/>
  <drawing r:id="rId1"/>
  <legacyDrawing r:id="rId2"/>
  <oleObjects>
    <mc:AlternateContent xmlns:mc="http://schemas.openxmlformats.org/markup-compatibility/2006">
      <mc:Choice Requires="x14">
        <oleObject progId="PBrush" shapeId="27649" r:id="rId3">
          <objectPr defaultSize="0" autoPict="0" r:id="rId4">
            <anchor moveWithCells="1" sizeWithCells="1">
              <from>
                <xdr:col>0</xdr:col>
                <xdr:colOff>38100</xdr:colOff>
                <xdr:row>1</xdr:row>
                <xdr:rowOff>66675</xdr:rowOff>
              </from>
              <to>
                <xdr:col>1</xdr:col>
                <xdr:colOff>314325</xdr:colOff>
                <xdr:row>1</xdr:row>
                <xdr:rowOff>723900</xdr:rowOff>
              </to>
            </anchor>
          </objectPr>
        </oleObject>
      </mc:Choice>
      <mc:Fallback>
        <oleObject progId="PBrush" shapeId="27649" r:id="rId3"/>
      </mc:Fallback>
    </mc:AlternateContent>
  </oleObjec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2:K42"/>
  <sheetViews>
    <sheetView topLeftCell="C31" zoomScale="90" zoomScaleNormal="90" zoomScalePageLayoutView="90" workbookViewId="0">
      <selection activeCell="L36" sqref="L36"/>
    </sheetView>
  </sheetViews>
  <sheetFormatPr baseColWidth="10" defaultColWidth="11.42578125" defaultRowHeight="12.75" x14ac:dyDescent="0.25"/>
  <cols>
    <col min="1" max="1" width="4" style="125" customWidth="1"/>
    <col min="2" max="2" width="76.85546875" style="125" customWidth="1"/>
    <col min="3" max="3" width="14" style="125" customWidth="1"/>
    <col min="4" max="4" width="23.85546875" style="125" customWidth="1"/>
    <col min="5" max="5" width="4.42578125" style="125" customWidth="1"/>
    <col min="6" max="6" width="3.85546875" style="125" customWidth="1"/>
    <col min="7" max="7" width="77.28515625" style="125" customWidth="1"/>
    <col min="8" max="8" width="11" style="125" customWidth="1"/>
    <col min="9" max="9" width="22" style="125" customWidth="1"/>
    <col min="10" max="10" width="3.85546875" style="125" customWidth="1"/>
    <col min="11" max="11" width="5.140625" style="125" customWidth="1"/>
    <col min="12" max="16384" width="11.42578125" style="125"/>
  </cols>
  <sheetData>
    <row r="2" spans="1:11" s="113" customFormat="1" ht="48" customHeight="1" x14ac:dyDescent="0.25">
      <c r="A2" s="528" t="str">
        <f>+'EVALUACIÓN CONSOLIDADA'!A1:H1</f>
        <v>EVALUACION INVITACIÓN ABIERTA No. IA - 009 - 2016</v>
      </c>
      <c r="B2" s="528"/>
      <c r="C2" s="528"/>
      <c r="D2" s="528"/>
      <c r="E2" s="528"/>
      <c r="F2" s="225"/>
      <c r="G2" s="225"/>
      <c r="H2" s="225"/>
      <c r="I2" s="225"/>
      <c r="J2" s="225"/>
      <c r="K2" s="225"/>
    </row>
    <row r="3" spans="1:11" s="113" customFormat="1" ht="72.75" customHeight="1" x14ac:dyDescent="0.25">
      <c r="A3" s="425" t="str">
        <f>+'EVALUACIÓN CONSOLIDADA'!A2:H2</f>
        <v>OBJETO: REFORZAMIENTO ESTRUCTURAL DEL EDIFICIO PERTENECIENTE AL INSTITUTO COLOMBIANO PARA LA EVALUACIÓN DE LA EDUCACIÓN –  ICFES, UBICADO EN LA CALLE 17 No. 3-40 DE LA CIUDAD DE BOGOTÁ D.C.</v>
      </c>
      <c r="B3" s="425"/>
      <c r="C3" s="425"/>
      <c r="D3" s="425"/>
      <c r="E3" s="425"/>
      <c r="F3" s="218"/>
      <c r="G3" s="218"/>
      <c r="H3" s="218"/>
      <c r="I3" s="218"/>
      <c r="J3" s="218"/>
      <c r="K3" s="218"/>
    </row>
    <row r="4" spans="1:11" s="113" customFormat="1" ht="42.75" customHeight="1" thickBot="1" x14ac:dyDescent="0.3">
      <c r="A4" s="529" t="s">
        <v>496</v>
      </c>
      <c r="B4" s="529"/>
      <c r="C4" s="529"/>
      <c r="D4" s="529"/>
      <c r="E4" s="529"/>
      <c r="F4" s="226"/>
      <c r="G4" s="226"/>
      <c r="H4" s="226"/>
      <c r="I4" s="226"/>
      <c r="J4" s="226"/>
      <c r="K4" s="226"/>
    </row>
    <row r="5" spans="1:11" s="95" customFormat="1" ht="22.5" customHeight="1" thickBot="1" x14ac:dyDescent="0.3">
      <c r="A5" s="530" t="s">
        <v>130</v>
      </c>
      <c r="B5" s="531"/>
      <c r="C5" s="531"/>
      <c r="D5" s="532"/>
      <c r="E5" s="129"/>
      <c r="F5" s="530" t="s">
        <v>131</v>
      </c>
      <c r="G5" s="531"/>
      <c r="H5" s="531"/>
      <c r="I5" s="532"/>
      <c r="J5" s="129"/>
      <c r="K5" s="129"/>
    </row>
    <row r="6" spans="1:11" s="95" customFormat="1" ht="51.75" customHeight="1" thickBot="1" x14ac:dyDescent="0.3">
      <c r="A6" s="530" t="str">
        <f>+'EVALUACIÓN CONSOLIDADA'!B6</f>
        <v>CONSORCIO CONCITEC PLT</v>
      </c>
      <c r="B6" s="531"/>
      <c r="C6" s="531"/>
      <c r="D6" s="532"/>
      <c r="E6" s="130"/>
      <c r="F6" s="530" t="str">
        <f>+'EVALUACIÓN CONSOLIDADA'!B7</f>
        <v>CONSORCIO CC</v>
      </c>
      <c r="G6" s="531"/>
      <c r="H6" s="531"/>
      <c r="I6" s="532"/>
      <c r="J6" s="130"/>
      <c r="K6" s="130"/>
    </row>
    <row r="7" spans="1:11" s="95" customFormat="1" ht="9.75" customHeight="1" x14ac:dyDescent="0.25">
      <c r="A7" s="131"/>
      <c r="B7" s="132"/>
      <c r="C7" s="133"/>
      <c r="D7" s="133"/>
      <c r="E7" s="129"/>
      <c r="F7" s="131"/>
      <c r="G7" s="132"/>
      <c r="H7" s="133"/>
      <c r="I7" s="133"/>
      <c r="J7" s="129"/>
      <c r="K7" s="129"/>
    </row>
    <row r="8" spans="1:11" ht="13.5" thickBot="1" x14ac:dyDescent="0.3">
      <c r="A8" s="135"/>
      <c r="B8" s="136"/>
      <c r="C8" s="136"/>
      <c r="D8" s="137"/>
      <c r="F8" s="135"/>
      <c r="G8" s="136"/>
      <c r="H8" s="136"/>
      <c r="I8" s="137"/>
    </row>
    <row r="9" spans="1:11" ht="18" customHeight="1" x14ac:dyDescent="0.25">
      <c r="A9" s="533" t="s">
        <v>132</v>
      </c>
      <c r="B9" s="534"/>
      <c r="C9" s="535"/>
      <c r="D9" s="536"/>
      <c r="E9" s="134"/>
      <c r="F9" s="533" t="s">
        <v>132</v>
      </c>
      <c r="G9" s="534"/>
      <c r="H9" s="535"/>
      <c r="I9" s="536"/>
      <c r="J9" s="134"/>
      <c r="K9" s="134"/>
    </row>
    <row r="10" spans="1:11" ht="13.5" customHeight="1" thickBot="1" x14ac:dyDescent="0.3">
      <c r="A10" s="366"/>
      <c r="B10" s="367"/>
      <c r="C10" s="367"/>
      <c r="D10" s="368"/>
      <c r="F10" s="138"/>
      <c r="G10" s="139"/>
      <c r="H10" s="139"/>
      <c r="I10" s="140"/>
    </row>
    <row r="11" spans="1:11" ht="13.5" thickBot="1" x14ac:dyDescent="0.3">
      <c r="A11" s="369"/>
      <c r="B11" s="370" t="s">
        <v>127</v>
      </c>
      <c r="C11" s="370"/>
      <c r="D11" s="371" t="s">
        <v>133</v>
      </c>
      <c r="F11" s="173"/>
      <c r="G11" s="141" t="s">
        <v>127</v>
      </c>
      <c r="H11" s="142"/>
      <c r="I11" s="142" t="s">
        <v>133</v>
      </c>
    </row>
    <row r="12" spans="1:11" ht="18" customHeight="1" x14ac:dyDescent="0.25">
      <c r="A12" s="378">
        <v>1</v>
      </c>
      <c r="B12" s="379" t="str">
        <f>+'OFER ECONÓMICA '!B7</f>
        <v>PRELIMINARES</v>
      </c>
      <c r="C12" s="380"/>
      <c r="D12" s="381">
        <f>+'OFER ECONÓMICA '!F8</f>
        <v>574854116.98870003</v>
      </c>
      <c r="F12" s="378">
        <v>1</v>
      </c>
      <c r="G12" s="383" t="str">
        <f>+'OFER ECONÓMICA '!I7</f>
        <v>PRELIMINARES</v>
      </c>
      <c r="H12" s="384"/>
      <c r="I12" s="385">
        <f>+'OFER ECONÓMICA '!M8</f>
        <v>628483557.54018188</v>
      </c>
    </row>
    <row r="13" spans="1:11" s="100" customFormat="1" ht="18" customHeight="1" x14ac:dyDescent="0.25">
      <c r="A13" s="378">
        <v>2</v>
      </c>
      <c r="B13" s="379" t="str">
        <f>+'OFER ECONÓMICA '!B43</f>
        <v xml:space="preserve">CIMENTACION      </v>
      </c>
      <c r="C13" s="382"/>
      <c r="D13" s="381">
        <f>+'OFER ECONÓMICA '!F44</f>
        <v>412186815.72484994</v>
      </c>
      <c r="E13" s="125"/>
      <c r="F13" s="378">
        <v>2</v>
      </c>
      <c r="G13" s="379" t="str">
        <f>+'OFER ECONÓMICA '!I43</f>
        <v xml:space="preserve">CIMENTACION      </v>
      </c>
      <c r="H13" s="382"/>
      <c r="I13" s="381">
        <f>+'OFER ECONÓMICA '!M44</f>
        <v>364227026.63644999</v>
      </c>
      <c r="J13" s="125"/>
      <c r="K13" s="125"/>
    </row>
    <row r="14" spans="1:11" s="100" customFormat="1" ht="18" customHeight="1" x14ac:dyDescent="0.25">
      <c r="A14" s="378">
        <v>3</v>
      </c>
      <c r="B14" s="379" t="str">
        <f>+'OFER ECONÓMICA '!B60</f>
        <v>ESTRUCTURAS METALICAS Y DE CONCRETO</v>
      </c>
      <c r="C14" s="382"/>
      <c r="D14" s="381">
        <f>+'OFER ECONÓMICA '!F61</f>
        <v>625350289.12677896</v>
      </c>
      <c r="E14" s="125"/>
      <c r="F14" s="378">
        <v>3</v>
      </c>
      <c r="G14" s="379" t="str">
        <f>+'OFER ECONÓMICA '!I60</f>
        <v>ESTRUCTURAS METALICAS Y DE CONCRETO</v>
      </c>
      <c r="H14" s="382"/>
      <c r="I14" s="381">
        <f>+'OFER ECONÓMICA '!M61</f>
        <v>600661392.33963919</v>
      </c>
      <c r="J14" s="125"/>
      <c r="K14" s="125"/>
    </row>
    <row r="15" spans="1:11" s="100" customFormat="1" ht="18" customHeight="1" x14ac:dyDescent="0.25">
      <c r="A15" s="378">
        <v>4</v>
      </c>
      <c r="B15" s="379" t="str">
        <f>+'OFER ECONÓMICA '!B95</f>
        <v>MAMPOSTERIAS, PAÑETES Y REVESTIMIENTOS</v>
      </c>
      <c r="C15" s="382"/>
      <c r="D15" s="381">
        <f>+'OFER ECONÓMICA '!F96</f>
        <v>88968980</v>
      </c>
      <c r="E15" s="125"/>
      <c r="F15" s="378">
        <v>4</v>
      </c>
      <c r="G15" s="379" t="str">
        <f>+'OFER ECONÓMICA '!I95</f>
        <v>MAMPOSTERIAS, PAÑETES Y REVESTIMIENTOS</v>
      </c>
      <c r="H15" s="382"/>
      <c r="I15" s="381">
        <f>+'OFER ECONÓMICA '!M96</f>
        <v>97832850</v>
      </c>
      <c r="J15" s="125"/>
      <c r="K15" s="125"/>
    </row>
    <row r="16" spans="1:11" s="100" customFormat="1" ht="18" customHeight="1" x14ac:dyDescent="0.25">
      <c r="A16" s="378">
        <v>5</v>
      </c>
      <c r="B16" s="379" t="str">
        <f>+'OFER ECONÓMICA '!B100</f>
        <v>RED HIDROSANITARIA</v>
      </c>
      <c r="C16" s="382"/>
      <c r="D16" s="381">
        <f>+'OFER ECONÓMICA '!F101</f>
        <v>111075909.117</v>
      </c>
      <c r="E16" s="125"/>
      <c r="F16" s="378">
        <v>5</v>
      </c>
      <c r="G16" s="379" t="str">
        <f>+'OFER ECONÓMICA '!I100</f>
        <v>RED HIDROSANITARIA</v>
      </c>
      <c r="H16" s="382"/>
      <c r="I16" s="381">
        <f>+'OFER ECONÓMICA '!M101</f>
        <v>90623350.400000006</v>
      </c>
      <c r="J16" s="125"/>
      <c r="K16" s="125"/>
    </row>
    <row r="17" spans="1:11" s="100" customFormat="1" ht="18" customHeight="1" x14ac:dyDescent="0.25">
      <c r="A17" s="378">
        <v>6</v>
      </c>
      <c r="B17" s="379" t="str">
        <f>+'OFER ECONÓMICA '!B131</f>
        <v>INSTALACIONES ELECTRICAS</v>
      </c>
      <c r="C17" s="382"/>
      <c r="D17" s="381">
        <f>+'OFER ECONÓMICA '!F132</f>
        <v>13246000</v>
      </c>
      <c r="E17" s="125"/>
      <c r="F17" s="378">
        <v>6</v>
      </c>
      <c r="G17" s="379" t="str">
        <f>+'OFER ECONÓMICA '!I131</f>
        <v>INSTALACIONES ELECTRICAS</v>
      </c>
      <c r="H17" s="382"/>
      <c r="I17" s="381">
        <f>+'OFER ECONÓMICA '!M132</f>
        <v>9230390</v>
      </c>
      <c r="J17" s="125"/>
      <c r="K17" s="125"/>
    </row>
    <row r="18" spans="1:11" s="100" customFormat="1" ht="18" customHeight="1" x14ac:dyDescent="0.25">
      <c r="A18" s="378">
        <v>7</v>
      </c>
      <c r="B18" s="379" t="str">
        <f>+'OFER ECONÓMICA '!B144</f>
        <v>ASEO Y VARIOS</v>
      </c>
      <c r="C18" s="382"/>
      <c r="D18" s="381">
        <f>+'OFER ECONÓMICA '!F145</f>
        <v>8000000</v>
      </c>
      <c r="E18" s="125"/>
      <c r="F18" s="378">
        <v>7</v>
      </c>
      <c r="G18" s="379" t="str">
        <f>+'OFER ECONÓMICA '!I144</f>
        <v>ASEO Y VARIOS</v>
      </c>
      <c r="H18" s="382"/>
      <c r="I18" s="381">
        <f>+'OFER ECONÓMICA '!M145</f>
        <v>16500000</v>
      </c>
      <c r="J18" s="125"/>
      <c r="K18" s="125"/>
    </row>
    <row r="19" spans="1:11" s="100" customFormat="1" ht="26.25" customHeight="1" x14ac:dyDescent="0.25">
      <c r="A19" s="372"/>
      <c r="B19" s="373" t="s">
        <v>134</v>
      </c>
      <c r="C19" s="374"/>
      <c r="D19" s="375">
        <f>SUM(D12:D18)</f>
        <v>1833682110.957329</v>
      </c>
      <c r="E19" s="125"/>
      <c r="F19" s="372"/>
      <c r="G19" s="373" t="s">
        <v>134</v>
      </c>
      <c r="H19" s="374"/>
      <c r="I19" s="375">
        <f>SUM(I12:I18)</f>
        <v>1807558566.9162712</v>
      </c>
      <c r="J19" s="125"/>
      <c r="K19" s="125"/>
    </row>
    <row r="20" spans="1:11" s="100" customFormat="1" ht="23.1" customHeight="1" x14ac:dyDescent="0.25">
      <c r="A20" s="372"/>
      <c r="B20" s="376" t="s">
        <v>135</v>
      </c>
      <c r="C20" s="374">
        <v>0.2</v>
      </c>
      <c r="D20" s="375">
        <f>+D19*C20</f>
        <v>366736422.19146585</v>
      </c>
      <c r="E20" s="125"/>
      <c r="F20" s="372"/>
      <c r="G20" s="376" t="s">
        <v>135</v>
      </c>
      <c r="H20" s="374">
        <v>0.2</v>
      </c>
      <c r="I20" s="375">
        <f>+I19*H20</f>
        <v>361511713.38325429</v>
      </c>
      <c r="J20" s="125"/>
      <c r="K20" s="125"/>
    </row>
    <row r="21" spans="1:11" s="100" customFormat="1" ht="23.1" customHeight="1" x14ac:dyDescent="0.25">
      <c r="A21" s="372"/>
      <c r="B21" s="376" t="s">
        <v>456</v>
      </c>
      <c r="C21" s="374">
        <v>0.05</v>
      </c>
      <c r="D21" s="375">
        <f>+D19*C21</f>
        <v>91684105.547866464</v>
      </c>
      <c r="E21" s="125"/>
      <c r="F21" s="372"/>
      <c r="G21" s="376" t="s">
        <v>456</v>
      </c>
      <c r="H21" s="374">
        <v>0.05</v>
      </c>
      <c r="I21" s="375">
        <f>+I19*H21</f>
        <v>90377928.345813572</v>
      </c>
      <c r="J21" s="125"/>
      <c r="K21" s="125"/>
    </row>
    <row r="22" spans="1:11" s="100" customFormat="1" ht="24" customHeight="1" x14ac:dyDescent="0.25">
      <c r="A22" s="372"/>
      <c r="B22" s="373" t="s">
        <v>136</v>
      </c>
      <c r="C22" s="374">
        <v>0.05</v>
      </c>
      <c r="D22" s="375">
        <f>+D19*C22</f>
        <v>91684105.547866464</v>
      </c>
      <c r="E22" s="125"/>
      <c r="F22" s="372"/>
      <c r="G22" s="373" t="s">
        <v>136</v>
      </c>
      <c r="H22" s="374">
        <v>0.05</v>
      </c>
      <c r="I22" s="375">
        <f>+I19*H22</f>
        <v>90377928.345813572</v>
      </c>
      <c r="J22" s="125"/>
      <c r="K22" s="125"/>
    </row>
    <row r="23" spans="1:11" s="100" customFormat="1" ht="24" customHeight="1" x14ac:dyDescent="0.25">
      <c r="A23" s="372"/>
      <c r="B23" s="373" t="s">
        <v>457</v>
      </c>
      <c r="C23" s="374">
        <v>0.16</v>
      </c>
      <c r="D23" s="375">
        <f>+D22*C23</f>
        <v>14669456.887658635</v>
      </c>
      <c r="E23" s="125"/>
      <c r="F23" s="372"/>
      <c r="G23" s="373" t="s">
        <v>457</v>
      </c>
      <c r="H23" s="374">
        <v>0.16</v>
      </c>
      <c r="I23" s="375">
        <f>+I22*H23</f>
        <v>14460468.535330173</v>
      </c>
      <c r="J23" s="125"/>
      <c r="K23" s="125"/>
    </row>
    <row r="24" spans="1:11" s="100" customFormat="1" ht="24" customHeight="1" thickBot="1" x14ac:dyDescent="0.3">
      <c r="A24" s="537" t="s">
        <v>137</v>
      </c>
      <c r="B24" s="538"/>
      <c r="C24" s="538"/>
      <c r="D24" s="377">
        <f>SUM(D19:D23)</f>
        <v>2398456201.1321864</v>
      </c>
      <c r="E24" s="125"/>
      <c r="F24" s="537" t="s">
        <v>137</v>
      </c>
      <c r="G24" s="538"/>
      <c r="H24" s="538"/>
      <c r="I24" s="377">
        <f>SUM(I19:I23)</f>
        <v>2364286605.5264831</v>
      </c>
      <c r="J24" s="125"/>
      <c r="K24" s="125"/>
    </row>
    <row r="25" spans="1:11" s="100" customFormat="1" ht="13.5" customHeight="1" thickBot="1" x14ac:dyDescent="0.3">
      <c r="E25" s="125"/>
      <c r="J25" s="125"/>
      <c r="K25" s="125"/>
    </row>
    <row r="26" spans="1:11" s="100" customFormat="1" ht="33" customHeight="1" x14ac:dyDescent="0.25">
      <c r="A26" s="539"/>
      <c r="B26" s="540"/>
      <c r="C26" s="541"/>
      <c r="D26" s="399" t="s">
        <v>138</v>
      </c>
      <c r="E26" s="400"/>
      <c r="F26" s="539"/>
      <c r="G26" s="540"/>
      <c r="H26" s="541"/>
      <c r="I26" s="386" t="s">
        <v>138</v>
      </c>
      <c r="J26" s="125"/>
      <c r="K26" s="125"/>
    </row>
    <row r="27" spans="1:11" s="100" customFormat="1" ht="54.75" customHeight="1" thickBot="1" x14ac:dyDescent="0.3">
      <c r="A27" s="509"/>
      <c r="B27" s="510"/>
      <c r="C27" s="511"/>
      <c r="D27" s="398">
        <f>(500*(1-(C32-D34)/D34))</f>
        <v>498.84683628088777</v>
      </c>
      <c r="E27" s="125"/>
      <c r="F27" s="509"/>
      <c r="G27" s="510"/>
      <c r="H27" s="511"/>
      <c r="I27" s="398">
        <f>(500*(1-(C32-I34)/I34))</f>
        <v>491.60397456489557</v>
      </c>
      <c r="J27" s="125"/>
      <c r="K27" s="125"/>
    </row>
    <row r="28" spans="1:11" s="100" customFormat="1" ht="34.5" customHeight="1" x14ac:dyDescent="0.25">
      <c r="A28" s="125"/>
      <c r="B28" s="125"/>
      <c r="C28" s="125"/>
      <c r="D28" s="125"/>
      <c r="E28" s="125"/>
      <c r="F28" s="125"/>
      <c r="G28" s="125"/>
      <c r="H28" s="125"/>
      <c r="I28" s="125"/>
      <c r="J28" s="125"/>
      <c r="K28" s="125"/>
    </row>
    <row r="29" spans="1:11" s="100" customFormat="1" ht="30" customHeight="1" x14ac:dyDescent="0.25">
      <c r="A29" s="515" t="s">
        <v>497</v>
      </c>
      <c r="B29" s="516"/>
      <c r="C29" s="516"/>
      <c r="D29" s="517"/>
      <c r="E29" s="125"/>
      <c r="F29" s="542"/>
      <c r="G29" s="543"/>
      <c r="H29" s="543"/>
      <c r="I29" s="544"/>
      <c r="J29" s="125"/>
      <c r="K29" s="125"/>
    </row>
    <row r="30" spans="1:11" s="100" customFormat="1" ht="45" customHeight="1" x14ac:dyDescent="0.25">
      <c r="A30" s="518" t="s">
        <v>498</v>
      </c>
      <c r="B30" s="519"/>
      <c r="C30" s="519"/>
      <c r="D30" s="520"/>
      <c r="E30" s="125"/>
      <c r="F30" s="545"/>
      <c r="G30" s="546"/>
      <c r="H30" s="546"/>
      <c r="I30" s="547"/>
      <c r="J30" s="125"/>
      <c r="K30" s="125"/>
    </row>
    <row r="31" spans="1:11" s="100" customFormat="1" ht="45" customHeight="1" x14ac:dyDescent="0.25">
      <c r="A31" s="521" t="s">
        <v>499</v>
      </c>
      <c r="B31" s="522"/>
      <c r="C31" s="523">
        <v>2449993197</v>
      </c>
      <c r="D31" s="524"/>
      <c r="E31" s="125"/>
      <c r="F31" s="324"/>
      <c r="G31" s="325"/>
      <c r="H31" s="325"/>
      <c r="I31" s="326"/>
      <c r="J31" s="125"/>
      <c r="K31" s="125"/>
    </row>
    <row r="32" spans="1:11" s="100" customFormat="1" ht="45" customHeight="1" x14ac:dyDescent="0.25">
      <c r="A32" s="521" t="s">
        <v>500</v>
      </c>
      <c r="B32" s="522"/>
      <c r="C32" s="523">
        <f>GEOMEAN(C31,D34,I34)</f>
        <v>2403987826.4782372</v>
      </c>
      <c r="D32" s="524"/>
      <c r="E32" s="125"/>
      <c r="F32" s="324"/>
      <c r="G32" s="325"/>
      <c r="H32" s="325"/>
      <c r="I32" s="326"/>
      <c r="J32" s="125"/>
      <c r="K32" s="125"/>
    </row>
    <row r="33" spans="1:11" s="100" customFormat="1" ht="31.5" customHeight="1" x14ac:dyDescent="0.25">
      <c r="A33" s="512" t="s">
        <v>139</v>
      </c>
      <c r="B33" s="513"/>
      <c r="C33" s="514"/>
      <c r="D33" s="393">
        <v>2398456201.1321859</v>
      </c>
      <c r="E33" s="125"/>
      <c r="F33" s="512" t="s">
        <v>139</v>
      </c>
      <c r="G33" s="513"/>
      <c r="H33" s="514"/>
      <c r="I33" s="393">
        <v>2364292442.135119</v>
      </c>
      <c r="J33" s="125"/>
      <c r="K33" s="125"/>
    </row>
    <row r="34" spans="1:11" s="100" customFormat="1" ht="26.1" customHeight="1" x14ac:dyDescent="0.25">
      <c r="A34" s="512" t="s">
        <v>140</v>
      </c>
      <c r="B34" s="513"/>
      <c r="C34" s="514"/>
      <c r="D34" s="146">
        <f>+D24</f>
        <v>2398456201.1321864</v>
      </c>
      <c r="E34" s="125"/>
      <c r="F34" s="512" t="s">
        <v>140</v>
      </c>
      <c r="G34" s="513"/>
      <c r="H34" s="514"/>
      <c r="I34" s="146">
        <f>+I24</f>
        <v>2364286605.5264831</v>
      </c>
      <c r="J34" s="125"/>
      <c r="K34" s="125"/>
    </row>
    <row r="35" spans="1:11" s="100" customFormat="1" ht="32.25" customHeight="1" x14ac:dyDescent="0.25">
      <c r="A35" s="512" t="s">
        <v>141</v>
      </c>
      <c r="B35" s="513"/>
      <c r="C35" s="514"/>
      <c r="D35" s="146">
        <f>+D33-D34</f>
        <v>0</v>
      </c>
      <c r="E35" s="125"/>
      <c r="F35" s="512" t="s">
        <v>141</v>
      </c>
      <c r="G35" s="513"/>
      <c r="H35" s="514"/>
      <c r="I35" s="146">
        <f>+I33-I34</f>
        <v>5836.6086359024048</v>
      </c>
      <c r="J35" s="125"/>
      <c r="K35" s="125"/>
    </row>
    <row r="36" spans="1:11" s="100" customFormat="1" ht="39.75" customHeight="1" x14ac:dyDescent="0.25">
      <c r="A36" s="525" t="s">
        <v>142</v>
      </c>
      <c r="B36" s="526"/>
      <c r="C36" s="527"/>
      <c r="D36" s="147">
        <f>+D35/D33</f>
        <v>0</v>
      </c>
      <c r="E36" s="125"/>
      <c r="F36" s="525" t="s">
        <v>142</v>
      </c>
      <c r="G36" s="526"/>
      <c r="H36" s="527"/>
      <c r="I36" s="147">
        <f>+I35/I33</f>
        <v>2.4686491957955696E-6</v>
      </c>
      <c r="J36" s="125"/>
      <c r="K36" s="125"/>
    </row>
    <row r="37" spans="1:11" s="100" customFormat="1" ht="24.75" customHeight="1" x14ac:dyDescent="0.25">
      <c r="A37" s="125"/>
      <c r="B37" s="125"/>
      <c r="C37" s="125"/>
      <c r="D37" s="125"/>
      <c r="E37" s="125"/>
      <c r="F37" s="125"/>
      <c r="G37" s="125"/>
      <c r="H37" s="125"/>
      <c r="I37" s="125"/>
      <c r="J37" s="125"/>
      <c r="K37" s="125"/>
    </row>
    <row r="38" spans="1:11" s="100" customFormat="1" ht="12.75" customHeight="1" x14ac:dyDescent="0.3">
      <c r="A38" s="101" t="s">
        <v>126</v>
      </c>
      <c r="B38" s="101"/>
      <c r="C38" s="101"/>
      <c r="D38" s="101"/>
      <c r="E38" s="101"/>
      <c r="F38" s="105"/>
      <c r="K38" s="125"/>
    </row>
    <row r="39" spans="1:11" s="100" customFormat="1" ht="12.75" customHeight="1" x14ac:dyDescent="0.3">
      <c r="A39" s="95"/>
      <c r="B39" s="95"/>
      <c r="C39" s="99"/>
      <c r="D39" s="99"/>
      <c r="E39" s="99"/>
      <c r="F39" s="105"/>
      <c r="K39" s="125"/>
    </row>
    <row r="40" spans="1:11" s="100" customFormat="1" ht="15.75" x14ac:dyDescent="0.2">
      <c r="A40" s="95"/>
      <c r="B40" s="95"/>
      <c r="C40" s="148" t="s">
        <v>156</v>
      </c>
      <c r="D40" s="95"/>
      <c r="E40" s="95"/>
      <c r="F40" s="99"/>
      <c r="K40" s="125"/>
    </row>
    <row r="41" spans="1:11" s="100" customFormat="1" ht="16.5" x14ac:dyDescent="0.3">
      <c r="A41" s="105"/>
      <c r="B41" s="105"/>
      <c r="C41" s="148" t="s">
        <v>40</v>
      </c>
      <c r="D41" s="229"/>
      <c r="E41" s="229"/>
      <c r="F41" s="99"/>
      <c r="K41" s="125"/>
    </row>
    <row r="42" spans="1:11" s="100" customFormat="1" ht="16.5" customHeight="1" x14ac:dyDescent="0.3">
      <c r="A42" s="105"/>
      <c r="B42" s="105"/>
      <c r="C42" s="441" t="s">
        <v>157</v>
      </c>
      <c r="D42" s="441"/>
      <c r="E42" s="441"/>
      <c r="F42" s="441"/>
      <c r="G42" s="441"/>
      <c r="K42" s="104"/>
    </row>
  </sheetData>
  <mergeCells count="31">
    <mergeCell ref="F29:I30"/>
    <mergeCell ref="F33:H33"/>
    <mergeCell ref="F34:H34"/>
    <mergeCell ref="F35:H35"/>
    <mergeCell ref="F36:H36"/>
    <mergeCell ref="A36:C36"/>
    <mergeCell ref="C42:G42"/>
    <mergeCell ref="A2:E2"/>
    <mergeCell ref="A3:E3"/>
    <mergeCell ref="A4:E4"/>
    <mergeCell ref="A5:D5"/>
    <mergeCell ref="A6:D6"/>
    <mergeCell ref="A9:D9"/>
    <mergeCell ref="A24:C24"/>
    <mergeCell ref="A26:C26"/>
    <mergeCell ref="F5:I5"/>
    <mergeCell ref="F6:I6"/>
    <mergeCell ref="F9:I9"/>
    <mergeCell ref="F24:H24"/>
    <mergeCell ref="F26:H26"/>
    <mergeCell ref="F27:H27"/>
    <mergeCell ref="A27:C27"/>
    <mergeCell ref="A33:C33"/>
    <mergeCell ref="A34:C34"/>
    <mergeCell ref="A35:C35"/>
    <mergeCell ref="A29:D29"/>
    <mergeCell ref="A30:D30"/>
    <mergeCell ref="A31:B31"/>
    <mergeCell ref="C31:D31"/>
    <mergeCell ref="A32:B32"/>
    <mergeCell ref="C32:D32"/>
  </mergeCells>
  <pageMargins left="0.7" right="0.7" top="0.75" bottom="0.75" header="0.3" footer="0.3"/>
  <pageSetup orientation="portrait"/>
  <drawing r:id="rId1"/>
  <legacyDrawing r:id="rId2"/>
  <oleObjects>
    <mc:AlternateContent xmlns:mc="http://schemas.openxmlformats.org/markup-compatibility/2006">
      <mc:Choice Requires="x14">
        <oleObject progId="PBrush" shapeId="29697" r:id="rId3">
          <objectPr defaultSize="0" autoPict="0" r:id="rId4">
            <anchor moveWithCells="1" sizeWithCells="1">
              <from>
                <xdr:col>0</xdr:col>
                <xdr:colOff>85725</xdr:colOff>
                <xdr:row>0</xdr:row>
                <xdr:rowOff>114300</xdr:rowOff>
              </from>
              <to>
                <xdr:col>1</xdr:col>
                <xdr:colOff>647700</xdr:colOff>
                <xdr:row>1</xdr:row>
                <xdr:rowOff>457200</xdr:rowOff>
              </to>
            </anchor>
          </objectPr>
        </oleObject>
      </mc:Choice>
      <mc:Fallback>
        <oleObject progId="PBrush" shapeId="29697" r:id="rId3"/>
      </mc:Fallback>
    </mc:AlternateContent>
  </oleObjec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171"/>
  <sheetViews>
    <sheetView topLeftCell="A4" workbookViewId="0">
      <selection activeCell="I6" sqref="I6:L6"/>
    </sheetView>
  </sheetViews>
  <sheetFormatPr baseColWidth="10" defaultRowHeight="12.75" x14ac:dyDescent="0.25"/>
  <cols>
    <col min="1" max="1" width="9.7109375" style="94" customWidth="1"/>
    <col min="2" max="2" width="70.140625" style="100" customWidth="1"/>
    <col min="3" max="3" width="7.42578125" style="95" customWidth="1"/>
    <col min="4" max="4" width="13.7109375" style="95" customWidth="1"/>
    <col min="5" max="6" width="16.7109375" style="95" customWidth="1"/>
    <col min="7" max="7" width="17.140625" style="95" customWidth="1"/>
    <col min="8" max="8" width="9.140625" style="95" bestFit="1" customWidth="1"/>
    <col min="9" max="9" width="13.7109375" style="95" customWidth="1"/>
    <col min="10" max="10" width="17" style="95" customWidth="1"/>
    <col min="11" max="11" width="13.7109375" style="95" customWidth="1"/>
    <col min="12" max="12" width="9.140625" style="95" bestFit="1" customWidth="1"/>
    <col min="13" max="13" width="17.28515625" style="95" bestFit="1" customWidth="1"/>
    <col min="14" max="14" width="16.42578125" style="125" customWidth="1"/>
    <col min="15" max="17" width="14.42578125" style="125" bestFit="1" customWidth="1"/>
    <col min="18" max="252" width="10.85546875" style="125"/>
    <col min="253" max="253" width="14.85546875" style="125" customWidth="1"/>
    <col min="254" max="254" width="70.140625" style="125" customWidth="1"/>
    <col min="255" max="255" width="7.42578125" style="125" customWidth="1"/>
    <col min="256" max="256" width="13.7109375" style="125" customWidth="1"/>
    <col min="257" max="258" width="16.7109375" style="125" customWidth="1"/>
    <col min="259" max="259" width="17.140625" style="125" customWidth="1"/>
    <col min="260" max="261" width="13.7109375" style="125" customWidth="1"/>
    <col min="262" max="262" width="17" style="125" customWidth="1"/>
    <col min="263" max="265" width="13.7109375" style="125" customWidth="1"/>
    <col min="266" max="266" width="17" style="125" customWidth="1"/>
    <col min="267" max="268" width="13.7109375" style="125" customWidth="1"/>
    <col min="269" max="269" width="17.28515625" style="125" bestFit="1" customWidth="1"/>
    <col min="270" max="270" width="16.42578125" style="125" customWidth="1"/>
    <col min="271" max="273" width="14.42578125" style="125" bestFit="1" customWidth="1"/>
    <col min="274" max="508" width="10.85546875" style="125"/>
    <col min="509" max="509" width="14.85546875" style="125" customWidth="1"/>
    <col min="510" max="510" width="70.140625" style="125" customWidth="1"/>
    <col min="511" max="511" width="7.42578125" style="125" customWidth="1"/>
    <col min="512" max="512" width="13.7109375" style="125" customWidth="1"/>
    <col min="513" max="514" width="16.7109375" style="125" customWidth="1"/>
    <col min="515" max="515" width="17.140625" style="125" customWidth="1"/>
    <col min="516" max="517" width="13.7109375" style="125" customWidth="1"/>
    <col min="518" max="518" width="17" style="125" customWidth="1"/>
    <col min="519" max="521" width="13.7109375" style="125" customWidth="1"/>
    <col min="522" max="522" width="17" style="125" customWidth="1"/>
    <col min="523" max="524" width="13.7109375" style="125" customWidth="1"/>
    <col min="525" max="525" width="17.28515625" style="125" bestFit="1" customWidth="1"/>
    <col min="526" max="526" width="16.42578125" style="125" customWidth="1"/>
    <col min="527" max="529" width="14.42578125" style="125" bestFit="1" customWidth="1"/>
    <col min="530" max="764" width="10.85546875" style="125"/>
    <col min="765" max="765" width="14.85546875" style="125" customWidth="1"/>
    <col min="766" max="766" width="70.140625" style="125" customWidth="1"/>
    <col min="767" max="767" width="7.42578125" style="125" customWidth="1"/>
    <col min="768" max="768" width="13.7109375" style="125" customWidth="1"/>
    <col min="769" max="770" width="16.7109375" style="125" customWidth="1"/>
    <col min="771" max="771" width="17.140625" style="125" customWidth="1"/>
    <col min="772" max="773" width="13.7109375" style="125" customWidth="1"/>
    <col min="774" max="774" width="17" style="125" customWidth="1"/>
    <col min="775" max="777" width="13.7109375" style="125" customWidth="1"/>
    <col min="778" max="778" width="17" style="125" customWidth="1"/>
    <col min="779" max="780" width="13.7109375" style="125" customWidth="1"/>
    <col min="781" max="781" width="17.28515625" style="125" bestFit="1" customWidth="1"/>
    <col min="782" max="782" width="16.42578125" style="125" customWidth="1"/>
    <col min="783" max="785" width="14.42578125" style="125" bestFit="1" customWidth="1"/>
    <col min="786" max="1020" width="10.85546875" style="125"/>
    <col min="1021" max="1021" width="14.85546875" style="125" customWidth="1"/>
    <col min="1022" max="1022" width="70.140625" style="125" customWidth="1"/>
    <col min="1023" max="1023" width="7.42578125" style="125" customWidth="1"/>
    <col min="1024" max="1024" width="13.7109375" style="125" customWidth="1"/>
    <col min="1025" max="1026" width="16.7109375" style="125" customWidth="1"/>
    <col min="1027" max="1027" width="17.140625" style="125" customWidth="1"/>
    <col min="1028" max="1029" width="13.7109375" style="125" customWidth="1"/>
    <col min="1030" max="1030" width="17" style="125" customWidth="1"/>
    <col min="1031" max="1033" width="13.7109375" style="125" customWidth="1"/>
    <col min="1034" max="1034" width="17" style="125" customWidth="1"/>
    <col min="1035" max="1036" width="13.7109375" style="125" customWidth="1"/>
    <col min="1037" max="1037" width="17.28515625" style="125" bestFit="1" customWidth="1"/>
    <col min="1038" max="1038" width="16.42578125" style="125" customWidth="1"/>
    <col min="1039" max="1041" width="14.42578125" style="125" bestFit="1" customWidth="1"/>
    <col min="1042" max="1276" width="10.85546875" style="125"/>
    <col min="1277" max="1277" width="14.85546875" style="125" customWidth="1"/>
    <col min="1278" max="1278" width="70.140625" style="125" customWidth="1"/>
    <col min="1279" max="1279" width="7.42578125" style="125" customWidth="1"/>
    <col min="1280" max="1280" width="13.7109375" style="125" customWidth="1"/>
    <col min="1281" max="1282" width="16.7109375" style="125" customWidth="1"/>
    <col min="1283" max="1283" width="17.140625" style="125" customWidth="1"/>
    <col min="1284" max="1285" width="13.7109375" style="125" customWidth="1"/>
    <col min="1286" max="1286" width="17" style="125" customWidth="1"/>
    <col min="1287" max="1289" width="13.7109375" style="125" customWidth="1"/>
    <col min="1290" max="1290" width="17" style="125" customWidth="1"/>
    <col min="1291" max="1292" width="13.7109375" style="125" customWidth="1"/>
    <col min="1293" max="1293" width="17.28515625" style="125" bestFit="1" customWidth="1"/>
    <col min="1294" max="1294" width="16.42578125" style="125" customWidth="1"/>
    <col min="1295" max="1297" width="14.42578125" style="125" bestFit="1" customWidth="1"/>
    <col min="1298" max="1532" width="10.85546875" style="125"/>
    <col min="1533" max="1533" width="14.85546875" style="125" customWidth="1"/>
    <col min="1534" max="1534" width="70.140625" style="125" customWidth="1"/>
    <col min="1535" max="1535" width="7.42578125" style="125" customWidth="1"/>
    <col min="1536" max="1536" width="13.7109375" style="125" customWidth="1"/>
    <col min="1537" max="1538" width="16.7109375" style="125" customWidth="1"/>
    <col min="1539" max="1539" width="17.140625" style="125" customWidth="1"/>
    <col min="1540" max="1541" width="13.7109375" style="125" customWidth="1"/>
    <col min="1542" max="1542" width="17" style="125" customWidth="1"/>
    <col min="1543" max="1545" width="13.7109375" style="125" customWidth="1"/>
    <col min="1546" max="1546" width="17" style="125" customWidth="1"/>
    <col min="1547" max="1548" width="13.7109375" style="125" customWidth="1"/>
    <col min="1549" max="1549" width="17.28515625" style="125" bestFit="1" customWidth="1"/>
    <col min="1550" max="1550" width="16.42578125" style="125" customWidth="1"/>
    <col min="1551" max="1553" width="14.42578125" style="125" bestFit="1" customWidth="1"/>
    <col min="1554" max="1788" width="10.85546875" style="125"/>
    <col min="1789" max="1789" width="14.85546875" style="125" customWidth="1"/>
    <col min="1790" max="1790" width="70.140625" style="125" customWidth="1"/>
    <col min="1791" max="1791" width="7.42578125" style="125" customWidth="1"/>
    <col min="1792" max="1792" width="13.7109375" style="125" customWidth="1"/>
    <col min="1793" max="1794" width="16.7109375" style="125" customWidth="1"/>
    <col min="1795" max="1795" width="17.140625" style="125" customWidth="1"/>
    <col min="1796" max="1797" width="13.7109375" style="125" customWidth="1"/>
    <col min="1798" max="1798" width="17" style="125" customWidth="1"/>
    <col min="1799" max="1801" width="13.7109375" style="125" customWidth="1"/>
    <col min="1802" max="1802" width="17" style="125" customWidth="1"/>
    <col min="1803" max="1804" width="13.7109375" style="125" customWidth="1"/>
    <col min="1805" max="1805" width="17.28515625" style="125" bestFit="1" customWidth="1"/>
    <col min="1806" max="1806" width="16.42578125" style="125" customWidth="1"/>
    <col min="1807" max="1809" width="14.42578125" style="125" bestFit="1" customWidth="1"/>
    <col min="1810" max="2044" width="10.85546875" style="125"/>
    <col min="2045" max="2045" width="14.85546875" style="125" customWidth="1"/>
    <col min="2046" max="2046" width="70.140625" style="125" customWidth="1"/>
    <col min="2047" max="2047" width="7.42578125" style="125" customWidth="1"/>
    <col min="2048" max="2048" width="13.7109375" style="125" customWidth="1"/>
    <col min="2049" max="2050" width="16.7109375" style="125" customWidth="1"/>
    <col min="2051" max="2051" width="17.140625" style="125" customWidth="1"/>
    <col min="2052" max="2053" width="13.7109375" style="125" customWidth="1"/>
    <col min="2054" max="2054" width="17" style="125" customWidth="1"/>
    <col min="2055" max="2057" width="13.7109375" style="125" customWidth="1"/>
    <col min="2058" max="2058" width="17" style="125" customWidth="1"/>
    <col min="2059" max="2060" width="13.7109375" style="125" customWidth="1"/>
    <col min="2061" max="2061" width="17.28515625" style="125" bestFit="1" customWidth="1"/>
    <col min="2062" max="2062" width="16.42578125" style="125" customWidth="1"/>
    <col min="2063" max="2065" width="14.42578125" style="125" bestFit="1" customWidth="1"/>
    <col min="2066" max="2300" width="10.85546875" style="125"/>
    <col min="2301" max="2301" width="14.85546875" style="125" customWidth="1"/>
    <col min="2302" max="2302" width="70.140625" style="125" customWidth="1"/>
    <col min="2303" max="2303" width="7.42578125" style="125" customWidth="1"/>
    <col min="2304" max="2304" width="13.7109375" style="125" customWidth="1"/>
    <col min="2305" max="2306" width="16.7109375" style="125" customWidth="1"/>
    <col min="2307" max="2307" width="17.140625" style="125" customWidth="1"/>
    <col min="2308" max="2309" width="13.7109375" style="125" customWidth="1"/>
    <col min="2310" max="2310" width="17" style="125" customWidth="1"/>
    <col min="2311" max="2313" width="13.7109375" style="125" customWidth="1"/>
    <col min="2314" max="2314" width="17" style="125" customWidth="1"/>
    <col min="2315" max="2316" width="13.7109375" style="125" customWidth="1"/>
    <col min="2317" max="2317" width="17.28515625" style="125" bestFit="1" customWidth="1"/>
    <col min="2318" max="2318" width="16.42578125" style="125" customWidth="1"/>
    <col min="2319" max="2321" width="14.42578125" style="125" bestFit="1" customWidth="1"/>
    <col min="2322" max="2556" width="10.85546875" style="125"/>
    <col min="2557" max="2557" width="14.85546875" style="125" customWidth="1"/>
    <col min="2558" max="2558" width="70.140625" style="125" customWidth="1"/>
    <col min="2559" max="2559" width="7.42578125" style="125" customWidth="1"/>
    <col min="2560" max="2560" width="13.7109375" style="125" customWidth="1"/>
    <col min="2561" max="2562" width="16.7109375" style="125" customWidth="1"/>
    <col min="2563" max="2563" width="17.140625" style="125" customWidth="1"/>
    <col min="2564" max="2565" width="13.7109375" style="125" customWidth="1"/>
    <col min="2566" max="2566" width="17" style="125" customWidth="1"/>
    <col min="2567" max="2569" width="13.7109375" style="125" customWidth="1"/>
    <col min="2570" max="2570" width="17" style="125" customWidth="1"/>
    <col min="2571" max="2572" width="13.7109375" style="125" customWidth="1"/>
    <col min="2573" max="2573" width="17.28515625" style="125" bestFit="1" customWidth="1"/>
    <col min="2574" max="2574" width="16.42578125" style="125" customWidth="1"/>
    <col min="2575" max="2577" width="14.42578125" style="125" bestFit="1" customWidth="1"/>
    <col min="2578" max="2812" width="10.85546875" style="125"/>
    <col min="2813" max="2813" width="14.85546875" style="125" customWidth="1"/>
    <col min="2814" max="2814" width="70.140625" style="125" customWidth="1"/>
    <col min="2815" max="2815" width="7.42578125" style="125" customWidth="1"/>
    <col min="2816" max="2816" width="13.7109375" style="125" customWidth="1"/>
    <col min="2817" max="2818" width="16.7109375" style="125" customWidth="1"/>
    <col min="2819" max="2819" width="17.140625" style="125" customWidth="1"/>
    <col min="2820" max="2821" width="13.7109375" style="125" customWidth="1"/>
    <col min="2822" max="2822" width="17" style="125" customWidth="1"/>
    <col min="2823" max="2825" width="13.7109375" style="125" customWidth="1"/>
    <col min="2826" max="2826" width="17" style="125" customWidth="1"/>
    <col min="2827" max="2828" width="13.7109375" style="125" customWidth="1"/>
    <col min="2829" max="2829" width="17.28515625" style="125" bestFit="1" customWidth="1"/>
    <col min="2830" max="2830" width="16.42578125" style="125" customWidth="1"/>
    <col min="2831" max="2833" width="14.42578125" style="125" bestFit="1" customWidth="1"/>
    <col min="2834" max="3068" width="10.85546875" style="125"/>
    <col min="3069" max="3069" width="14.85546875" style="125" customWidth="1"/>
    <col min="3070" max="3070" width="70.140625" style="125" customWidth="1"/>
    <col min="3071" max="3071" width="7.42578125" style="125" customWidth="1"/>
    <col min="3072" max="3072" width="13.7109375" style="125" customWidth="1"/>
    <col min="3073" max="3074" width="16.7109375" style="125" customWidth="1"/>
    <col min="3075" max="3075" width="17.140625" style="125" customWidth="1"/>
    <col min="3076" max="3077" width="13.7109375" style="125" customWidth="1"/>
    <col min="3078" max="3078" width="17" style="125" customWidth="1"/>
    <col min="3079" max="3081" width="13.7109375" style="125" customWidth="1"/>
    <col min="3082" max="3082" width="17" style="125" customWidth="1"/>
    <col min="3083" max="3084" width="13.7109375" style="125" customWidth="1"/>
    <col min="3085" max="3085" width="17.28515625" style="125" bestFit="1" customWidth="1"/>
    <col min="3086" max="3086" width="16.42578125" style="125" customWidth="1"/>
    <col min="3087" max="3089" width="14.42578125" style="125" bestFit="1" customWidth="1"/>
    <col min="3090" max="3324" width="10.85546875" style="125"/>
    <col min="3325" max="3325" width="14.85546875" style="125" customWidth="1"/>
    <col min="3326" max="3326" width="70.140625" style="125" customWidth="1"/>
    <col min="3327" max="3327" width="7.42578125" style="125" customWidth="1"/>
    <col min="3328" max="3328" width="13.7109375" style="125" customWidth="1"/>
    <col min="3329" max="3330" width="16.7109375" style="125" customWidth="1"/>
    <col min="3331" max="3331" width="17.140625" style="125" customWidth="1"/>
    <col min="3332" max="3333" width="13.7109375" style="125" customWidth="1"/>
    <col min="3334" max="3334" width="17" style="125" customWidth="1"/>
    <col min="3335" max="3337" width="13.7109375" style="125" customWidth="1"/>
    <col min="3338" max="3338" width="17" style="125" customWidth="1"/>
    <col min="3339" max="3340" width="13.7109375" style="125" customWidth="1"/>
    <col min="3341" max="3341" width="17.28515625" style="125" bestFit="1" customWidth="1"/>
    <col min="3342" max="3342" width="16.42578125" style="125" customWidth="1"/>
    <col min="3343" max="3345" width="14.42578125" style="125" bestFit="1" customWidth="1"/>
    <col min="3346" max="3580" width="10.85546875" style="125"/>
    <col min="3581" max="3581" width="14.85546875" style="125" customWidth="1"/>
    <col min="3582" max="3582" width="70.140625" style="125" customWidth="1"/>
    <col min="3583" max="3583" width="7.42578125" style="125" customWidth="1"/>
    <col min="3584" max="3584" width="13.7109375" style="125" customWidth="1"/>
    <col min="3585" max="3586" width="16.7109375" style="125" customWidth="1"/>
    <col min="3587" max="3587" width="17.140625" style="125" customWidth="1"/>
    <col min="3588" max="3589" width="13.7109375" style="125" customWidth="1"/>
    <col min="3590" max="3590" width="17" style="125" customWidth="1"/>
    <col min="3591" max="3593" width="13.7109375" style="125" customWidth="1"/>
    <col min="3594" max="3594" width="17" style="125" customWidth="1"/>
    <col min="3595" max="3596" width="13.7109375" style="125" customWidth="1"/>
    <col min="3597" max="3597" width="17.28515625" style="125" bestFit="1" customWidth="1"/>
    <col min="3598" max="3598" width="16.42578125" style="125" customWidth="1"/>
    <col min="3599" max="3601" width="14.42578125" style="125" bestFit="1" customWidth="1"/>
    <col min="3602" max="3836" width="10.85546875" style="125"/>
    <col min="3837" max="3837" width="14.85546875" style="125" customWidth="1"/>
    <col min="3838" max="3838" width="70.140625" style="125" customWidth="1"/>
    <col min="3839" max="3839" width="7.42578125" style="125" customWidth="1"/>
    <col min="3840" max="3840" width="13.7109375" style="125" customWidth="1"/>
    <col min="3841" max="3842" width="16.7109375" style="125" customWidth="1"/>
    <col min="3843" max="3843" width="17.140625" style="125" customWidth="1"/>
    <col min="3844" max="3845" width="13.7109375" style="125" customWidth="1"/>
    <col min="3846" max="3846" width="17" style="125" customWidth="1"/>
    <col min="3847" max="3849" width="13.7109375" style="125" customWidth="1"/>
    <col min="3850" max="3850" width="17" style="125" customWidth="1"/>
    <col min="3851" max="3852" width="13.7109375" style="125" customWidth="1"/>
    <col min="3853" max="3853" width="17.28515625" style="125" bestFit="1" customWidth="1"/>
    <col min="3854" max="3854" width="16.42578125" style="125" customWidth="1"/>
    <col min="3855" max="3857" width="14.42578125" style="125" bestFit="1" customWidth="1"/>
    <col min="3858" max="4092" width="10.85546875" style="125"/>
    <col min="4093" max="4093" width="14.85546875" style="125" customWidth="1"/>
    <col min="4094" max="4094" width="70.140625" style="125" customWidth="1"/>
    <col min="4095" max="4095" width="7.42578125" style="125" customWidth="1"/>
    <col min="4096" max="4096" width="13.7109375" style="125" customWidth="1"/>
    <col min="4097" max="4098" width="16.7109375" style="125" customWidth="1"/>
    <col min="4099" max="4099" width="17.140625" style="125" customWidth="1"/>
    <col min="4100" max="4101" width="13.7109375" style="125" customWidth="1"/>
    <col min="4102" max="4102" width="17" style="125" customWidth="1"/>
    <col min="4103" max="4105" width="13.7109375" style="125" customWidth="1"/>
    <col min="4106" max="4106" width="17" style="125" customWidth="1"/>
    <col min="4107" max="4108" width="13.7109375" style="125" customWidth="1"/>
    <col min="4109" max="4109" width="17.28515625" style="125" bestFit="1" customWidth="1"/>
    <col min="4110" max="4110" width="16.42578125" style="125" customWidth="1"/>
    <col min="4111" max="4113" width="14.42578125" style="125" bestFit="1" customWidth="1"/>
    <col min="4114" max="4348" width="10.85546875" style="125"/>
    <col min="4349" max="4349" width="14.85546875" style="125" customWidth="1"/>
    <col min="4350" max="4350" width="70.140625" style="125" customWidth="1"/>
    <col min="4351" max="4351" width="7.42578125" style="125" customWidth="1"/>
    <col min="4352" max="4352" width="13.7109375" style="125" customWidth="1"/>
    <col min="4353" max="4354" width="16.7109375" style="125" customWidth="1"/>
    <col min="4355" max="4355" width="17.140625" style="125" customWidth="1"/>
    <col min="4356" max="4357" width="13.7109375" style="125" customWidth="1"/>
    <col min="4358" max="4358" width="17" style="125" customWidth="1"/>
    <col min="4359" max="4361" width="13.7109375" style="125" customWidth="1"/>
    <col min="4362" max="4362" width="17" style="125" customWidth="1"/>
    <col min="4363" max="4364" width="13.7109375" style="125" customWidth="1"/>
    <col min="4365" max="4365" width="17.28515625" style="125" bestFit="1" customWidth="1"/>
    <col min="4366" max="4366" width="16.42578125" style="125" customWidth="1"/>
    <col min="4367" max="4369" width="14.42578125" style="125" bestFit="1" customWidth="1"/>
    <col min="4370" max="4604" width="10.85546875" style="125"/>
    <col min="4605" max="4605" width="14.85546875" style="125" customWidth="1"/>
    <col min="4606" max="4606" width="70.140625" style="125" customWidth="1"/>
    <col min="4607" max="4607" width="7.42578125" style="125" customWidth="1"/>
    <col min="4608" max="4608" width="13.7109375" style="125" customWidth="1"/>
    <col min="4609" max="4610" width="16.7109375" style="125" customWidth="1"/>
    <col min="4611" max="4611" width="17.140625" style="125" customWidth="1"/>
    <col min="4612" max="4613" width="13.7109375" style="125" customWidth="1"/>
    <col min="4614" max="4614" width="17" style="125" customWidth="1"/>
    <col min="4615" max="4617" width="13.7109375" style="125" customWidth="1"/>
    <col min="4618" max="4618" width="17" style="125" customWidth="1"/>
    <col min="4619" max="4620" width="13.7109375" style="125" customWidth="1"/>
    <col min="4621" max="4621" width="17.28515625" style="125" bestFit="1" customWidth="1"/>
    <col min="4622" max="4622" width="16.42578125" style="125" customWidth="1"/>
    <col min="4623" max="4625" width="14.42578125" style="125" bestFit="1" customWidth="1"/>
    <col min="4626" max="4860" width="10.85546875" style="125"/>
    <col min="4861" max="4861" width="14.85546875" style="125" customWidth="1"/>
    <col min="4862" max="4862" width="70.140625" style="125" customWidth="1"/>
    <col min="4863" max="4863" width="7.42578125" style="125" customWidth="1"/>
    <col min="4864" max="4864" width="13.7109375" style="125" customWidth="1"/>
    <col min="4865" max="4866" width="16.7109375" style="125" customWidth="1"/>
    <col min="4867" max="4867" width="17.140625" style="125" customWidth="1"/>
    <col min="4868" max="4869" width="13.7109375" style="125" customWidth="1"/>
    <col min="4870" max="4870" width="17" style="125" customWidth="1"/>
    <col min="4871" max="4873" width="13.7109375" style="125" customWidth="1"/>
    <col min="4874" max="4874" width="17" style="125" customWidth="1"/>
    <col min="4875" max="4876" width="13.7109375" style="125" customWidth="1"/>
    <col min="4877" max="4877" width="17.28515625" style="125" bestFit="1" customWidth="1"/>
    <col min="4878" max="4878" width="16.42578125" style="125" customWidth="1"/>
    <col min="4879" max="4881" width="14.42578125" style="125" bestFit="1" customWidth="1"/>
    <col min="4882" max="5116" width="10.85546875" style="125"/>
    <col min="5117" max="5117" width="14.85546875" style="125" customWidth="1"/>
    <col min="5118" max="5118" width="70.140625" style="125" customWidth="1"/>
    <col min="5119" max="5119" width="7.42578125" style="125" customWidth="1"/>
    <col min="5120" max="5120" width="13.7109375" style="125" customWidth="1"/>
    <col min="5121" max="5122" width="16.7109375" style="125" customWidth="1"/>
    <col min="5123" max="5123" width="17.140625" style="125" customWidth="1"/>
    <col min="5124" max="5125" width="13.7109375" style="125" customWidth="1"/>
    <col min="5126" max="5126" width="17" style="125" customWidth="1"/>
    <col min="5127" max="5129" width="13.7109375" style="125" customWidth="1"/>
    <col min="5130" max="5130" width="17" style="125" customWidth="1"/>
    <col min="5131" max="5132" width="13.7109375" style="125" customWidth="1"/>
    <col min="5133" max="5133" width="17.28515625" style="125" bestFit="1" customWidth="1"/>
    <col min="5134" max="5134" width="16.42578125" style="125" customWidth="1"/>
    <col min="5135" max="5137" width="14.42578125" style="125" bestFit="1" customWidth="1"/>
    <col min="5138" max="5372" width="10.85546875" style="125"/>
    <col min="5373" max="5373" width="14.85546875" style="125" customWidth="1"/>
    <col min="5374" max="5374" width="70.140625" style="125" customWidth="1"/>
    <col min="5375" max="5375" width="7.42578125" style="125" customWidth="1"/>
    <col min="5376" max="5376" width="13.7109375" style="125" customWidth="1"/>
    <col min="5377" max="5378" width="16.7109375" style="125" customWidth="1"/>
    <col min="5379" max="5379" width="17.140625" style="125" customWidth="1"/>
    <col min="5380" max="5381" width="13.7109375" style="125" customWidth="1"/>
    <col min="5382" max="5382" width="17" style="125" customWidth="1"/>
    <col min="5383" max="5385" width="13.7109375" style="125" customWidth="1"/>
    <col min="5386" max="5386" width="17" style="125" customWidth="1"/>
    <col min="5387" max="5388" width="13.7109375" style="125" customWidth="1"/>
    <col min="5389" max="5389" width="17.28515625" style="125" bestFit="1" customWidth="1"/>
    <col min="5390" max="5390" width="16.42578125" style="125" customWidth="1"/>
    <col min="5391" max="5393" width="14.42578125" style="125" bestFit="1" customWidth="1"/>
    <col min="5394" max="5628" width="10.85546875" style="125"/>
    <col min="5629" max="5629" width="14.85546875" style="125" customWidth="1"/>
    <col min="5630" max="5630" width="70.140625" style="125" customWidth="1"/>
    <col min="5631" max="5631" width="7.42578125" style="125" customWidth="1"/>
    <col min="5632" max="5632" width="13.7109375" style="125" customWidth="1"/>
    <col min="5633" max="5634" width="16.7109375" style="125" customWidth="1"/>
    <col min="5635" max="5635" width="17.140625" style="125" customWidth="1"/>
    <col min="5636" max="5637" width="13.7109375" style="125" customWidth="1"/>
    <col min="5638" max="5638" width="17" style="125" customWidth="1"/>
    <col min="5639" max="5641" width="13.7109375" style="125" customWidth="1"/>
    <col min="5642" max="5642" width="17" style="125" customWidth="1"/>
    <col min="5643" max="5644" width="13.7109375" style="125" customWidth="1"/>
    <col min="5645" max="5645" width="17.28515625" style="125" bestFit="1" customWidth="1"/>
    <col min="5646" max="5646" width="16.42578125" style="125" customWidth="1"/>
    <col min="5647" max="5649" width="14.42578125" style="125" bestFit="1" customWidth="1"/>
    <col min="5650" max="5884" width="10.85546875" style="125"/>
    <col min="5885" max="5885" width="14.85546875" style="125" customWidth="1"/>
    <col min="5886" max="5886" width="70.140625" style="125" customWidth="1"/>
    <col min="5887" max="5887" width="7.42578125" style="125" customWidth="1"/>
    <col min="5888" max="5888" width="13.7109375" style="125" customWidth="1"/>
    <col min="5889" max="5890" width="16.7109375" style="125" customWidth="1"/>
    <col min="5891" max="5891" width="17.140625" style="125" customWidth="1"/>
    <col min="5892" max="5893" width="13.7109375" style="125" customWidth="1"/>
    <col min="5894" max="5894" width="17" style="125" customWidth="1"/>
    <col min="5895" max="5897" width="13.7109375" style="125" customWidth="1"/>
    <col min="5898" max="5898" width="17" style="125" customWidth="1"/>
    <col min="5899" max="5900" width="13.7109375" style="125" customWidth="1"/>
    <col min="5901" max="5901" width="17.28515625" style="125" bestFit="1" customWidth="1"/>
    <col min="5902" max="5902" width="16.42578125" style="125" customWidth="1"/>
    <col min="5903" max="5905" width="14.42578125" style="125" bestFit="1" customWidth="1"/>
    <col min="5906" max="6140" width="10.85546875" style="125"/>
    <col min="6141" max="6141" width="14.85546875" style="125" customWidth="1"/>
    <col min="6142" max="6142" width="70.140625" style="125" customWidth="1"/>
    <col min="6143" max="6143" width="7.42578125" style="125" customWidth="1"/>
    <col min="6144" max="6144" width="13.7109375" style="125" customWidth="1"/>
    <col min="6145" max="6146" width="16.7109375" style="125" customWidth="1"/>
    <col min="6147" max="6147" width="17.140625" style="125" customWidth="1"/>
    <col min="6148" max="6149" width="13.7109375" style="125" customWidth="1"/>
    <col min="6150" max="6150" width="17" style="125" customWidth="1"/>
    <col min="6151" max="6153" width="13.7109375" style="125" customWidth="1"/>
    <col min="6154" max="6154" width="17" style="125" customWidth="1"/>
    <col min="6155" max="6156" width="13.7109375" style="125" customWidth="1"/>
    <col min="6157" max="6157" width="17.28515625" style="125" bestFit="1" customWidth="1"/>
    <col min="6158" max="6158" width="16.42578125" style="125" customWidth="1"/>
    <col min="6159" max="6161" width="14.42578125" style="125" bestFit="1" customWidth="1"/>
    <col min="6162" max="6396" width="10.85546875" style="125"/>
    <col min="6397" max="6397" width="14.85546875" style="125" customWidth="1"/>
    <col min="6398" max="6398" width="70.140625" style="125" customWidth="1"/>
    <col min="6399" max="6399" width="7.42578125" style="125" customWidth="1"/>
    <col min="6400" max="6400" width="13.7109375" style="125" customWidth="1"/>
    <col min="6401" max="6402" width="16.7109375" style="125" customWidth="1"/>
    <col min="6403" max="6403" width="17.140625" style="125" customWidth="1"/>
    <col min="6404" max="6405" width="13.7109375" style="125" customWidth="1"/>
    <col min="6406" max="6406" width="17" style="125" customWidth="1"/>
    <col min="6407" max="6409" width="13.7109375" style="125" customWidth="1"/>
    <col min="6410" max="6410" width="17" style="125" customWidth="1"/>
    <col min="6411" max="6412" width="13.7109375" style="125" customWidth="1"/>
    <col min="6413" max="6413" width="17.28515625" style="125" bestFit="1" customWidth="1"/>
    <col min="6414" max="6414" width="16.42578125" style="125" customWidth="1"/>
    <col min="6415" max="6417" width="14.42578125" style="125" bestFit="1" customWidth="1"/>
    <col min="6418" max="6652" width="10.85546875" style="125"/>
    <col min="6653" max="6653" width="14.85546875" style="125" customWidth="1"/>
    <col min="6654" max="6654" width="70.140625" style="125" customWidth="1"/>
    <col min="6655" max="6655" width="7.42578125" style="125" customWidth="1"/>
    <col min="6656" max="6656" width="13.7109375" style="125" customWidth="1"/>
    <col min="6657" max="6658" width="16.7109375" style="125" customWidth="1"/>
    <col min="6659" max="6659" width="17.140625" style="125" customWidth="1"/>
    <col min="6660" max="6661" width="13.7109375" style="125" customWidth="1"/>
    <col min="6662" max="6662" width="17" style="125" customWidth="1"/>
    <col min="6663" max="6665" width="13.7109375" style="125" customWidth="1"/>
    <col min="6666" max="6666" width="17" style="125" customWidth="1"/>
    <col min="6667" max="6668" width="13.7109375" style="125" customWidth="1"/>
    <col min="6669" max="6669" width="17.28515625" style="125" bestFit="1" customWidth="1"/>
    <col min="6670" max="6670" width="16.42578125" style="125" customWidth="1"/>
    <col min="6671" max="6673" width="14.42578125" style="125" bestFit="1" customWidth="1"/>
    <col min="6674" max="6908" width="10.85546875" style="125"/>
    <col min="6909" max="6909" width="14.85546875" style="125" customWidth="1"/>
    <col min="6910" max="6910" width="70.140625" style="125" customWidth="1"/>
    <col min="6911" max="6911" width="7.42578125" style="125" customWidth="1"/>
    <col min="6912" max="6912" width="13.7109375" style="125" customWidth="1"/>
    <col min="6913" max="6914" width="16.7109375" style="125" customWidth="1"/>
    <col min="6915" max="6915" width="17.140625" style="125" customWidth="1"/>
    <col min="6916" max="6917" width="13.7109375" style="125" customWidth="1"/>
    <col min="6918" max="6918" width="17" style="125" customWidth="1"/>
    <col min="6919" max="6921" width="13.7109375" style="125" customWidth="1"/>
    <col min="6922" max="6922" width="17" style="125" customWidth="1"/>
    <col min="6923" max="6924" width="13.7109375" style="125" customWidth="1"/>
    <col min="6925" max="6925" width="17.28515625" style="125" bestFit="1" customWidth="1"/>
    <col min="6926" max="6926" width="16.42578125" style="125" customWidth="1"/>
    <col min="6927" max="6929" width="14.42578125" style="125" bestFit="1" customWidth="1"/>
    <col min="6930" max="7164" width="10.85546875" style="125"/>
    <col min="7165" max="7165" width="14.85546875" style="125" customWidth="1"/>
    <col min="7166" max="7166" width="70.140625" style="125" customWidth="1"/>
    <col min="7167" max="7167" width="7.42578125" style="125" customWidth="1"/>
    <col min="7168" max="7168" width="13.7109375" style="125" customWidth="1"/>
    <col min="7169" max="7170" width="16.7109375" style="125" customWidth="1"/>
    <col min="7171" max="7171" width="17.140625" style="125" customWidth="1"/>
    <col min="7172" max="7173" width="13.7109375" style="125" customWidth="1"/>
    <col min="7174" max="7174" width="17" style="125" customWidth="1"/>
    <col min="7175" max="7177" width="13.7109375" style="125" customWidth="1"/>
    <col min="7178" max="7178" width="17" style="125" customWidth="1"/>
    <col min="7179" max="7180" width="13.7109375" style="125" customWidth="1"/>
    <col min="7181" max="7181" width="17.28515625" style="125" bestFit="1" customWidth="1"/>
    <col min="7182" max="7182" width="16.42578125" style="125" customWidth="1"/>
    <col min="7183" max="7185" width="14.42578125" style="125" bestFit="1" customWidth="1"/>
    <col min="7186" max="7420" width="10.85546875" style="125"/>
    <col min="7421" max="7421" width="14.85546875" style="125" customWidth="1"/>
    <col min="7422" max="7422" width="70.140625" style="125" customWidth="1"/>
    <col min="7423" max="7423" width="7.42578125" style="125" customWidth="1"/>
    <col min="7424" max="7424" width="13.7109375" style="125" customWidth="1"/>
    <col min="7425" max="7426" width="16.7109375" style="125" customWidth="1"/>
    <col min="7427" max="7427" width="17.140625" style="125" customWidth="1"/>
    <col min="7428" max="7429" width="13.7109375" style="125" customWidth="1"/>
    <col min="7430" max="7430" width="17" style="125" customWidth="1"/>
    <col min="7431" max="7433" width="13.7109375" style="125" customWidth="1"/>
    <col min="7434" max="7434" width="17" style="125" customWidth="1"/>
    <col min="7435" max="7436" width="13.7109375" style="125" customWidth="1"/>
    <col min="7437" max="7437" width="17.28515625" style="125" bestFit="1" customWidth="1"/>
    <col min="7438" max="7438" width="16.42578125" style="125" customWidth="1"/>
    <col min="7439" max="7441" width="14.42578125" style="125" bestFit="1" customWidth="1"/>
    <col min="7442" max="7676" width="10.85546875" style="125"/>
    <col min="7677" max="7677" width="14.85546875" style="125" customWidth="1"/>
    <col min="7678" max="7678" width="70.140625" style="125" customWidth="1"/>
    <col min="7679" max="7679" width="7.42578125" style="125" customWidth="1"/>
    <col min="7680" max="7680" width="13.7109375" style="125" customWidth="1"/>
    <col min="7681" max="7682" width="16.7109375" style="125" customWidth="1"/>
    <col min="7683" max="7683" width="17.140625" style="125" customWidth="1"/>
    <col min="7684" max="7685" width="13.7109375" style="125" customWidth="1"/>
    <col min="7686" max="7686" width="17" style="125" customWidth="1"/>
    <col min="7687" max="7689" width="13.7109375" style="125" customWidth="1"/>
    <col min="7690" max="7690" width="17" style="125" customWidth="1"/>
    <col min="7691" max="7692" width="13.7109375" style="125" customWidth="1"/>
    <col min="7693" max="7693" width="17.28515625" style="125" bestFit="1" customWidth="1"/>
    <col min="7694" max="7694" width="16.42578125" style="125" customWidth="1"/>
    <col min="7695" max="7697" width="14.42578125" style="125" bestFit="1" customWidth="1"/>
    <col min="7698" max="7932" width="10.85546875" style="125"/>
    <col min="7933" max="7933" width="14.85546875" style="125" customWidth="1"/>
    <col min="7934" max="7934" width="70.140625" style="125" customWidth="1"/>
    <col min="7935" max="7935" width="7.42578125" style="125" customWidth="1"/>
    <col min="7936" max="7936" width="13.7109375" style="125" customWidth="1"/>
    <col min="7937" max="7938" width="16.7109375" style="125" customWidth="1"/>
    <col min="7939" max="7939" width="17.140625" style="125" customWidth="1"/>
    <col min="7940" max="7941" width="13.7109375" style="125" customWidth="1"/>
    <col min="7942" max="7942" width="17" style="125" customWidth="1"/>
    <col min="7943" max="7945" width="13.7109375" style="125" customWidth="1"/>
    <col min="7946" max="7946" width="17" style="125" customWidth="1"/>
    <col min="7947" max="7948" width="13.7109375" style="125" customWidth="1"/>
    <col min="7949" max="7949" width="17.28515625" style="125" bestFit="1" customWidth="1"/>
    <col min="7950" max="7950" width="16.42578125" style="125" customWidth="1"/>
    <col min="7951" max="7953" width="14.42578125" style="125" bestFit="1" customWidth="1"/>
    <col min="7954" max="8188" width="10.85546875" style="125"/>
    <col min="8189" max="8189" width="14.85546875" style="125" customWidth="1"/>
    <col min="8190" max="8190" width="70.140625" style="125" customWidth="1"/>
    <col min="8191" max="8191" width="7.42578125" style="125" customWidth="1"/>
    <col min="8192" max="8192" width="13.7109375" style="125" customWidth="1"/>
    <col min="8193" max="8194" width="16.7109375" style="125" customWidth="1"/>
    <col min="8195" max="8195" width="17.140625" style="125" customWidth="1"/>
    <col min="8196" max="8197" width="13.7109375" style="125" customWidth="1"/>
    <col min="8198" max="8198" width="17" style="125" customWidth="1"/>
    <col min="8199" max="8201" width="13.7109375" style="125" customWidth="1"/>
    <col min="8202" max="8202" width="17" style="125" customWidth="1"/>
    <col min="8203" max="8204" width="13.7109375" style="125" customWidth="1"/>
    <col min="8205" max="8205" width="17.28515625" style="125" bestFit="1" customWidth="1"/>
    <col min="8206" max="8206" width="16.42578125" style="125" customWidth="1"/>
    <col min="8207" max="8209" width="14.42578125" style="125" bestFit="1" customWidth="1"/>
    <col min="8210" max="8444" width="10.85546875" style="125"/>
    <col min="8445" max="8445" width="14.85546875" style="125" customWidth="1"/>
    <col min="8446" max="8446" width="70.140625" style="125" customWidth="1"/>
    <col min="8447" max="8447" width="7.42578125" style="125" customWidth="1"/>
    <col min="8448" max="8448" width="13.7109375" style="125" customWidth="1"/>
    <col min="8449" max="8450" width="16.7109375" style="125" customWidth="1"/>
    <col min="8451" max="8451" width="17.140625" style="125" customWidth="1"/>
    <col min="8452" max="8453" width="13.7109375" style="125" customWidth="1"/>
    <col min="8454" max="8454" width="17" style="125" customWidth="1"/>
    <col min="8455" max="8457" width="13.7109375" style="125" customWidth="1"/>
    <col min="8458" max="8458" width="17" style="125" customWidth="1"/>
    <col min="8459" max="8460" width="13.7109375" style="125" customWidth="1"/>
    <col min="8461" max="8461" width="17.28515625" style="125" bestFit="1" customWidth="1"/>
    <col min="8462" max="8462" width="16.42578125" style="125" customWidth="1"/>
    <col min="8463" max="8465" width="14.42578125" style="125" bestFit="1" customWidth="1"/>
    <col min="8466" max="8700" width="10.85546875" style="125"/>
    <col min="8701" max="8701" width="14.85546875" style="125" customWidth="1"/>
    <col min="8702" max="8702" width="70.140625" style="125" customWidth="1"/>
    <col min="8703" max="8703" width="7.42578125" style="125" customWidth="1"/>
    <col min="8704" max="8704" width="13.7109375" style="125" customWidth="1"/>
    <col min="8705" max="8706" width="16.7109375" style="125" customWidth="1"/>
    <col min="8707" max="8707" width="17.140625" style="125" customWidth="1"/>
    <col min="8708" max="8709" width="13.7109375" style="125" customWidth="1"/>
    <col min="8710" max="8710" width="17" style="125" customWidth="1"/>
    <col min="8711" max="8713" width="13.7109375" style="125" customWidth="1"/>
    <col min="8714" max="8714" width="17" style="125" customWidth="1"/>
    <col min="8715" max="8716" width="13.7109375" style="125" customWidth="1"/>
    <col min="8717" max="8717" width="17.28515625" style="125" bestFit="1" customWidth="1"/>
    <col min="8718" max="8718" width="16.42578125" style="125" customWidth="1"/>
    <col min="8719" max="8721" width="14.42578125" style="125" bestFit="1" customWidth="1"/>
    <col min="8722" max="8956" width="10.85546875" style="125"/>
    <col min="8957" max="8957" width="14.85546875" style="125" customWidth="1"/>
    <col min="8958" max="8958" width="70.140625" style="125" customWidth="1"/>
    <col min="8959" max="8959" width="7.42578125" style="125" customWidth="1"/>
    <col min="8960" max="8960" width="13.7109375" style="125" customWidth="1"/>
    <col min="8961" max="8962" width="16.7109375" style="125" customWidth="1"/>
    <col min="8963" max="8963" width="17.140625" style="125" customWidth="1"/>
    <col min="8964" max="8965" width="13.7109375" style="125" customWidth="1"/>
    <col min="8966" max="8966" width="17" style="125" customWidth="1"/>
    <col min="8967" max="8969" width="13.7109375" style="125" customWidth="1"/>
    <col min="8970" max="8970" width="17" style="125" customWidth="1"/>
    <col min="8971" max="8972" width="13.7109375" style="125" customWidth="1"/>
    <col min="8973" max="8973" width="17.28515625" style="125" bestFit="1" customWidth="1"/>
    <col min="8974" max="8974" width="16.42578125" style="125" customWidth="1"/>
    <col min="8975" max="8977" width="14.42578125" style="125" bestFit="1" customWidth="1"/>
    <col min="8978" max="9212" width="10.85546875" style="125"/>
    <col min="9213" max="9213" width="14.85546875" style="125" customWidth="1"/>
    <col min="9214" max="9214" width="70.140625" style="125" customWidth="1"/>
    <col min="9215" max="9215" width="7.42578125" style="125" customWidth="1"/>
    <col min="9216" max="9216" width="13.7109375" style="125" customWidth="1"/>
    <col min="9217" max="9218" width="16.7109375" style="125" customWidth="1"/>
    <col min="9219" max="9219" width="17.140625" style="125" customWidth="1"/>
    <col min="9220" max="9221" width="13.7109375" style="125" customWidth="1"/>
    <col min="9222" max="9222" width="17" style="125" customWidth="1"/>
    <col min="9223" max="9225" width="13.7109375" style="125" customWidth="1"/>
    <col min="9226" max="9226" width="17" style="125" customWidth="1"/>
    <col min="9227" max="9228" width="13.7109375" style="125" customWidth="1"/>
    <col min="9229" max="9229" width="17.28515625" style="125" bestFit="1" customWidth="1"/>
    <col min="9230" max="9230" width="16.42578125" style="125" customWidth="1"/>
    <col min="9231" max="9233" width="14.42578125" style="125" bestFit="1" customWidth="1"/>
    <col min="9234" max="9468" width="10.85546875" style="125"/>
    <col min="9469" max="9469" width="14.85546875" style="125" customWidth="1"/>
    <col min="9470" max="9470" width="70.140625" style="125" customWidth="1"/>
    <col min="9471" max="9471" width="7.42578125" style="125" customWidth="1"/>
    <col min="9472" max="9472" width="13.7109375" style="125" customWidth="1"/>
    <col min="9473" max="9474" width="16.7109375" style="125" customWidth="1"/>
    <col min="9475" max="9475" width="17.140625" style="125" customWidth="1"/>
    <col min="9476" max="9477" width="13.7109375" style="125" customWidth="1"/>
    <col min="9478" max="9478" width="17" style="125" customWidth="1"/>
    <col min="9479" max="9481" width="13.7109375" style="125" customWidth="1"/>
    <col min="9482" max="9482" width="17" style="125" customWidth="1"/>
    <col min="9483" max="9484" width="13.7109375" style="125" customWidth="1"/>
    <col min="9485" max="9485" width="17.28515625" style="125" bestFit="1" customWidth="1"/>
    <col min="9486" max="9486" width="16.42578125" style="125" customWidth="1"/>
    <col min="9487" max="9489" width="14.42578125" style="125" bestFit="1" customWidth="1"/>
    <col min="9490" max="9724" width="10.85546875" style="125"/>
    <col min="9725" max="9725" width="14.85546875" style="125" customWidth="1"/>
    <col min="9726" max="9726" width="70.140625" style="125" customWidth="1"/>
    <col min="9727" max="9727" width="7.42578125" style="125" customWidth="1"/>
    <col min="9728" max="9728" width="13.7109375" style="125" customWidth="1"/>
    <col min="9729" max="9730" width="16.7109375" style="125" customWidth="1"/>
    <col min="9731" max="9731" width="17.140625" style="125" customWidth="1"/>
    <col min="9732" max="9733" width="13.7109375" style="125" customWidth="1"/>
    <col min="9734" max="9734" width="17" style="125" customWidth="1"/>
    <col min="9735" max="9737" width="13.7109375" style="125" customWidth="1"/>
    <col min="9738" max="9738" width="17" style="125" customWidth="1"/>
    <col min="9739" max="9740" width="13.7109375" style="125" customWidth="1"/>
    <col min="9741" max="9741" width="17.28515625" style="125" bestFit="1" customWidth="1"/>
    <col min="9742" max="9742" width="16.42578125" style="125" customWidth="1"/>
    <col min="9743" max="9745" width="14.42578125" style="125" bestFit="1" customWidth="1"/>
    <col min="9746" max="9980" width="10.85546875" style="125"/>
    <col min="9981" max="9981" width="14.85546875" style="125" customWidth="1"/>
    <col min="9982" max="9982" width="70.140625" style="125" customWidth="1"/>
    <col min="9983" max="9983" width="7.42578125" style="125" customWidth="1"/>
    <col min="9984" max="9984" width="13.7109375" style="125" customWidth="1"/>
    <col min="9985" max="9986" width="16.7109375" style="125" customWidth="1"/>
    <col min="9987" max="9987" width="17.140625" style="125" customWidth="1"/>
    <col min="9988" max="9989" width="13.7109375" style="125" customWidth="1"/>
    <col min="9990" max="9990" width="17" style="125" customWidth="1"/>
    <col min="9991" max="9993" width="13.7109375" style="125" customWidth="1"/>
    <col min="9994" max="9994" width="17" style="125" customWidth="1"/>
    <col min="9995" max="9996" width="13.7109375" style="125" customWidth="1"/>
    <col min="9997" max="9997" width="17.28515625" style="125" bestFit="1" customWidth="1"/>
    <col min="9998" max="9998" width="16.42578125" style="125" customWidth="1"/>
    <col min="9999" max="10001" width="14.42578125" style="125" bestFit="1" customWidth="1"/>
    <col min="10002" max="10236" width="10.85546875" style="125"/>
    <col min="10237" max="10237" width="14.85546875" style="125" customWidth="1"/>
    <col min="10238" max="10238" width="70.140625" style="125" customWidth="1"/>
    <col min="10239" max="10239" width="7.42578125" style="125" customWidth="1"/>
    <col min="10240" max="10240" width="13.7109375" style="125" customWidth="1"/>
    <col min="10241" max="10242" width="16.7109375" style="125" customWidth="1"/>
    <col min="10243" max="10243" width="17.140625" style="125" customWidth="1"/>
    <col min="10244" max="10245" width="13.7109375" style="125" customWidth="1"/>
    <col min="10246" max="10246" width="17" style="125" customWidth="1"/>
    <col min="10247" max="10249" width="13.7109375" style="125" customWidth="1"/>
    <col min="10250" max="10250" width="17" style="125" customWidth="1"/>
    <col min="10251" max="10252" width="13.7109375" style="125" customWidth="1"/>
    <col min="10253" max="10253" width="17.28515625" style="125" bestFit="1" customWidth="1"/>
    <col min="10254" max="10254" width="16.42578125" style="125" customWidth="1"/>
    <col min="10255" max="10257" width="14.42578125" style="125" bestFit="1" customWidth="1"/>
    <col min="10258" max="10492" width="10.85546875" style="125"/>
    <col min="10493" max="10493" width="14.85546875" style="125" customWidth="1"/>
    <col min="10494" max="10494" width="70.140625" style="125" customWidth="1"/>
    <col min="10495" max="10495" width="7.42578125" style="125" customWidth="1"/>
    <col min="10496" max="10496" width="13.7109375" style="125" customWidth="1"/>
    <col min="10497" max="10498" width="16.7109375" style="125" customWidth="1"/>
    <col min="10499" max="10499" width="17.140625" style="125" customWidth="1"/>
    <col min="10500" max="10501" width="13.7109375" style="125" customWidth="1"/>
    <col min="10502" max="10502" width="17" style="125" customWidth="1"/>
    <col min="10503" max="10505" width="13.7109375" style="125" customWidth="1"/>
    <col min="10506" max="10506" width="17" style="125" customWidth="1"/>
    <col min="10507" max="10508" width="13.7109375" style="125" customWidth="1"/>
    <col min="10509" max="10509" width="17.28515625" style="125" bestFit="1" customWidth="1"/>
    <col min="10510" max="10510" width="16.42578125" style="125" customWidth="1"/>
    <col min="10511" max="10513" width="14.42578125" style="125" bestFit="1" customWidth="1"/>
    <col min="10514" max="10748" width="10.85546875" style="125"/>
    <col min="10749" max="10749" width="14.85546875" style="125" customWidth="1"/>
    <col min="10750" max="10750" width="70.140625" style="125" customWidth="1"/>
    <col min="10751" max="10751" width="7.42578125" style="125" customWidth="1"/>
    <col min="10752" max="10752" width="13.7109375" style="125" customWidth="1"/>
    <col min="10753" max="10754" width="16.7109375" style="125" customWidth="1"/>
    <col min="10755" max="10755" width="17.140625" style="125" customWidth="1"/>
    <col min="10756" max="10757" width="13.7109375" style="125" customWidth="1"/>
    <col min="10758" max="10758" width="17" style="125" customWidth="1"/>
    <col min="10759" max="10761" width="13.7109375" style="125" customWidth="1"/>
    <col min="10762" max="10762" width="17" style="125" customWidth="1"/>
    <col min="10763" max="10764" width="13.7109375" style="125" customWidth="1"/>
    <col min="10765" max="10765" width="17.28515625" style="125" bestFit="1" customWidth="1"/>
    <col min="10766" max="10766" width="16.42578125" style="125" customWidth="1"/>
    <col min="10767" max="10769" width="14.42578125" style="125" bestFit="1" customWidth="1"/>
    <col min="10770" max="11004" width="10.85546875" style="125"/>
    <col min="11005" max="11005" width="14.85546875" style="125" customWidth="1"/>
    <col min="11006" max="11006" width="70.140625" style="125" customWidth="1"/>
    <col min="11007" max="11007" width="7.42578125" style="125" customWidth="1"/>
    <col min="11008" max="11008" width="13.7109375" style="125" customWidth="1"/>
    <col min="11009" max="11010" width="16.7109375" style="125" customWidth="1"/>
    <col min="11011" max="11011" width="17.140625" style="125" customWidth="1"/>
    <col min="11012" max="11013" width="13.7109375" style="125" customWidth="1"/>
    <col min="11014" max="11014" width="17" style="125" customWidth="1"/>
    <col min="11015" max="11017" width="13.7109375" style="125" customWidth="1"/>
    <col min="11018" max="11018" width="17" style="125" customWidth="1"/>
    <col min="11019" max="11020" width="13.7109375" style="125" customWidth="1"/>
    <col min="11021" max="11021" width="17.28515625" style="125" bestFit="1" customWidth="1"/>
    <col min="11022" max="11022" width="16.42578125" style="125" customWidth="1"/>
    <col min="11023" max="11025" width="14.42578125" style="125" bestFit="1" customWidth="1"/>
    <col min="11026" max="11260" width="10.85546875" style="125"/>
    <col min="11261" max="11261" width="14.85546875" style="125" customWidth="1"/>
    <col min="11262" max="11262" width="70.140625" style="125" customWidth="1"/>
    <col min="11263" max="11263" width="7.42578125" style="125" customWidth="1"/>
    <col min="11264" max="11264" width="13.7109375" style="125" customWidth="1"/>
    <col min="11265" max="11266" width="16.7109375" style="125" customWidth="1"/>
    <col min="11267" max="11267" width="17.140625" style="125" customWidth="1"/>
    <col min="11268" max="11269" width="13.7109375" style="125" customWidth="1"/>
    <col min="11270" max="11270" width="17" style="125" customWidth="1"/>
    <col min="11271" max="11273" width="13.7109375" style="125" customWidth="1"/>
    <col min="11274" max="11274" width="17" style="125" customWidth="1"/>
    <col min="11275" max="11276" width="13.7109375" style="125" customWidth="1"/>
    <col min="11277" max="11277" width="17.28515625" style="125" bestFit="1" customWidth="1"/>
    <col min="11278" max="11278" width="16.42578125" style="125" customWidth="1"/>
    <col min="11279" max="11281" width="14.42578125" style="125" bestFit="1" customWidth="1"/>
    <col min="11282" max="11516" width="10.85546875" style="125"/>
    <col min="11517" max="11517" width="14.85546875" style="125" customWidth="1"/>
    <col min="11518" max="11518" width="70.140625" style="125" customWidth="1"/>
    <col min="11519" max="11519" width="7.42578125" style="125" customWidth="1"/>
    <col min="11520" max="11520" width="13.7109375" style="125" customWidth="1"/>
    <col min="11521" max="11522" width="16.7109375" style="125" customWidth="1"/>
    <col min="11523" max="11523" width="17.140625" style="125" customWidth="1"/>
    <col min="11524" max="11525" width="13.7109375" style="125" customWidth="1"/>
    <col min="11526" max="11526" width="17" style="125" customWidth="1"/>
    <col min="11527" max="11529" width="13.7109375" style="125" customWidth="1"/>
    <col min="11530" max="11530" width="17" style="125" customWidth="1"/>
    <col min="11531" max="11532" width="13.7109375" style="125" customWidth="1"/>
    <col min="11533" max="11533" width="17.28515625" style="125" bestFit="1" customWidth="1"/>
    <col min="11534" max="11534" width="16.42578125" style="125" customWidth="1"/>
    <col min="11535" max="11537" width="14.42578125" style="125" bestFit="1" customWidth="1"/>
    <col min="11538" max="11772" width="10.85546875" style="125"/>
    <col min="11773" max="11773" width="14.85546875" style="125" customWidth="1"/>
    <col min="11774" max="11774" width="70.140625" style="125" customWidth="1"/>
    <col min="11775" max="11775" width="7.42578125" style="125" customWidth="1"/>
    <col min="11776" max="11776" width="13.7109375" style="125" customWidth="1"/>
    <col min="11777" max="11778" width="16.7109375" style="125" customWidth="1"/>
    <col min="11779" max="11779" width="17.140625" style="125" customWidth="1"/>
    <col min="11780" max="11781" width="13.7109375" style="125" customWidth="1"/>
    <col min="11782" max="11782" width="17" style="125" customWidth="1"/>
    <col min="11783" max="11785" width="13.7109375" style="125" customWidth="1"/>
    <col min="11786" max="11786" width="17" style="125" customWidth="1"/>
    <col min="11787" max="11788" width="13.7109375" style="125" customWidth="1"/>
    <col min="11789" max="11789" width="17.28515625" style="125" bestFit="1" customWidth="1"/>
    <col min="11790" max="11790" width="16.42578125" style="125" customWidth="1"/>
    <col min="11791" max="11793" width="14.42578125" style="125" bestFit="1" customWidth="1"/>
    <col min="11794" max="12028" width="10.85546875" style="125"/>
    <col min="12029" max="12029" width="14.85546875" style="125" customWidth="1"/>
    <col min="12030" max="12030" width="70.140625" style="125" customWidth="1"/>
    <col min="12031" max="12031" width="7.42578125" style="125" customWidth="1"/>
    <col min="12032" max="12032" width="13.7109375" style="125" customWidth="1"/>
    <col min="12033" max="12034" width="16.7109375" style="125" customWidth="1"/>
    <col min="12035" max="12035" width="17.140625" style="125" customWidth="1"/>
    <col min="12036" max="12037" width="13.7109375" style="125" customWidth="1"/>
    <col min="12038" max="12038" width="17" style="125" customWidth="1"/>
    <col min="12039" max="12041" width="13.7109375" style="125" customWidth="1"/>
    <col min="12042" max="12042" width="17" style="125" customWidth="1"/>
    <col min="12043" max="12044" width="13.7109375" style="125" customWidth="1"/>
    <col min="12045" max="12045" width="17.28515625" style="125" bestFit="1" customWidth="1"/>
    <col min="12046" max="12046" width="16.42578125" style="125" customWidth="1"/>
    <col min="12047" max="12049" width="14.42578125" style="125" bestFit="1" customWidth="1"/>
    <col min="12050" max="12284" width="10.85546875" style="125"/>
    <col min="12285" max="12285" width="14.85546875" style="125" customWidth="1"/>
    <col min="12286" max="12286" width="70.140625" style="125" customWidth="1"/>
    <col min="12287" max="12287" width="7.42578125" style="125" customWidth="1"/>
    <col min="12288" max="12288" width="13.7109375" style="125" customWidth="1"/>
    <col min="12289" max="12290" width="16.7109375" style="125" customWidth="1"/>
    <col min="12291" max="12291" width="17.140625" style="125" customWidth="1"/>
    <col min="12292" max="12293" width="13.7109375" style="125" customWidth="1"/>
    <col min="12294" max="12294" width="17" style="125" customWidth="1"/>
    <col min="12295" max="12297" width="13.7109375" style="125" customWidth="1"/>
    <col min="12298" max="12298" width="17" style="125" customWidth="1"/>
    <col min="12299" max="12300" width="13.7109375" style="125" customWidth="1"/>
    <col min="12301" max="12301" width="17.28515625" style="125" bestFit="1" customWidth="1"/>
    <col min="12302" max="12302" width="16.42578125" style="125" customWidth="1"/>
    <col min="12303" max="12305" width="14.42578125" style="125" bestFit="1" customWidth="1"/>
    <col min="12306" max="12540" width="10.85546875" style="125"/>
    <col min="12541" max="12541" width="14.85546875" style="125" customWidth="1"/>
    <col min="12542" max="12542" width="70.140625" style="125" customWidth="1"/>
    <col min="12543" max="12543" width="7.42578125" style="125" customWidth="1"/>
    <col min="12544" max="12544" width="13.7109375" style="125" customWidth="1"/>
    <col min="12545" max="12546" width="16.7109375" style="125" customWidth="1"/>
    <col min="12547" max="12547" width="17.140625" style="125" customWidth="1"/>
    <col min="12548" max="12549" width="13.7109375" style="125" customWidth="1"/>
    <col min="12550" max="12550" width="17" style="125" customWidth="1"/>
    <col min="12551" max="12553" width="13.7109375" style="125" customWidth="1"/>
    <col min="12554" max="12554" width="17" style="125" customWidth="1"/>
    <col min="12555" max="12556" width="13.7109375" style="125" customWidth="1"/>
    <col min="12557" max="12557" width="17.28515625" style="125" bestFit="1" customWidth="1"/>
    <col min="12558" max="12558" width="16.42578125" style="125" customWidth="1"/>
    <col min="12559" max="12561" width="14.42578125" style="125" bestFit="1" customWidth="1"/>
    <col min="12562" max="12796" width="10.85546875" style="125"/>
    <col min="12797" max="12797" width="14.85546875" style="125" customWidth="1"/>
    <col min="12798" max="12798" width="70.140625" style="125" customWidth="1"/>
    <col min="12799" max="12799" width="7.42578125" style="125" customWidth="1"/>
    <col min="12800" max="12800" width="13.7109375" style="125" customWidth="1"/>
    <col min="12801" max="12802" width="16.7109375" style="125" customWidth="1"/>
    <col min="12803" max="12803" width="17.140625" style="125" customWidth="1"/>
    <col min="12804" max="12805" width="13.7109375" style="125" customWidth="1"/>
    <col min="12806" max="12806" width="17" style="125" customWidth="1"/>
    <col min="12807" max="12809" width="13.7109375" style="125" customWidth="1"/>
    <col min="12810" max="12810" width="17" style="125" customWidth="1"/>
    <col min="12811" max="12812" width="13.7109375" style="125" customWidth="1"/>
    <col min="12813" max="12813" width="17.28515625" style="125" bestFit="1" customWidth="1"/>
    <col min="12814" max="12814" width="16.42578125" style="125" customWidth="1"/>
    <col min="12815" max="12817" width="14.42578125" style="125" bestFit="1" customWidth="1"/>
    <col min="12818" max="13052" width="10.85546875" style="125"/>
    <col min="13053" max="13053" width="14.85546875" style="125" customWidth="1"/>
    <col min="13054" max="13054" width="70.140625" style="125" customWidth="1"/>
    <col min="13055" max="13055" width="7.42578125" style="125" customWidth="1"/>
    <col min="13056" max="13056" width="13.7109375" style="125" customWidth="1"/>
    <col min="13057" max="13058" width="16.7109375" style="125" customWidth="1"/>
    <col min="13059" max="13059" width="17.140625" style="125" customWidth="1"/>
    <col min="13060" max="13061" width="13.7109375" style="125" customWidth="1"/>
    <col min="13062" max="13062" width="17" style="125" customWidth="1"/>
    <col min="13063" max="13065" width="13.7109375" style="125" customWidth="1"/>
    <col min="13066" max="13066" width="17" style="125" customWidth="1"/>
    <col min="13067" max="13068" width="13.7109375" style="125" customWidth="1"/>
    <col min="13069" max="13069" width="17.28515625" style="125" bestFit="1" customWidth="1"/>
    <col min="13070" max="13070" width="16.42578125" style="125" customWidth="1"/>
    <col min="13071" max="13073" width="14.42578125" style="125" bestFit="1" customWidth="1"/>
    <col min="13074" max="13308" width="10.85546875" style="125"/>
    <col min="13309" max="13309" width="14.85546875" style="125" customWidth="1"/>
    <col min="13310" max="13310" width="70.140625" style="125" customWidth="1"/>
    <col min="13311" max="13311" width="7.42578125" style="125" customWidth="1"/>
    <col min="13312" max="13312" width="13.7109375" style="125" customWidth="1"/>
    <col min="13313" max="13314" width="16.7109375" style="125" customWidth="1"/>
    <col min="13315" max="13315" width="17.140625" style="125" customWidth="1"/>
    <col min="13316" max="13317" width="13.7109375" style="125" customWidth="1"/>
    <col min="13318" max="13318" width="17" style="125" customWidth="1"/>
    <col min="13319" max="13321" width="13.7109375" style="125" customWidth="1"/>
    <col min="13322" max="13322" width="17" style="125" customWidth="1"/>
    <col min="13323" max="13324" width="13.7109375" style="125" customWidth="1"/>
    <col min="13325" max="13325" width="17.28515625" style="125" bestFit="1" customWidth="1"/>
    <col min="13326" max="13326" width="16.42578125" style="125" customWidth="1"/>
    <col min="13327" max="13329" width="14.42578125" style="125" bestFit="1" customWidth="1"/>
    <col min="13330" max="13564" width="10.85546875" style="125"/>
    <col min="13565" max="13565" width="14.85546875" style="125" customWidth="1"/>
    <col min="13566" max="13566" width="70.140625" style="125" customWidth="1"/>
    <col min="13567" max="13567" width="7.42578125" style="125" customWidth="1"/>
    <col min="13568" max="13568" width="13.7109375" style="125" customWidth="1"/>
    <col min="13569" max="13570" width="16.7109375" style="125" customWidth="1"/>
    <col min="13571" max="13571" width="17.140625" style="125" customWidth="1"/>
    <col min="13572" max="13573" width="13.7109375" style="125" customWidth="1"/>
    <col min="13574" max="13574" width="17" style="125" customWidth="1"/>
    <col min="13575" max="13577" width="13.7109375" style="125" customWidth="1"/>
    <col min="13578" max="13578" width="17" style="125" customWidth="1"/>
    <col min="13579" max="13580" width="13.7109375" style="125" customWidth="1"/>
    <col min="13581" max="13581" width="17.28515625" style="125" bestFit="1" customWidth="1"/>
    <col min="13582" max="13582" width="16.42578125" style="125" customWidth="1"/>
    <col min="13583" max="13585" width="14.42578125" style="125" bestFit="1" customWidth="1"/>
    <col min="13586" max="13820" width="10.85546875" style="125"/>
    <col min="13821" max="13821" width="14.85546875" style="125" customWidth="1"/>
    <col min="13822" max="13822" width="70.140625" style="125" customWidth="1"/>
    <col min="13823" max="13823" width="7.42578125" style="125" customWidth="1"/>
    <col min="13824" max="13824" width="13.7109375" style="125" customWidth="1"/>
    <col min="13825" max="13826" width="16.7109375" style="125" customWidth="1"/>
    <col min="13827" max="13827" width="17.140625" style="125" customWidth="1"/>
    <col min="13828" max="13829" width="13.7109375" style="125" customWidth="1"/>
    <col min="13830" max="13830" width="17" style="125" customWidth="1"/>
    <col min="13831" max="13833" width="13.7109375" style="125" customWidth="1"/>
    <col min="13834" max="13834" width="17" style="125" customWidth="1"/>
    <col min="13835" max="13836" width="13.7109375" style="125" customWidth="1"/>
    <col min="13837" max="13837" width="17.28515625" style="125" bestFit="1" customWidth="1"/>
    <col min="13838" max="13838" width="16.42578125" style="125" customWidth="1"/>
    <col min="13839" max="13841" width="14.42578125" style="125" bestFit="1" customWidth="1"/>
    <col min="13842" max="14076" width="10.85546875" style="125"/>
    <col min="14077" max="14077" width="14.85546875" style="125" customWidth="1"/>
    <col min="14078" max="14078" width="70.140625" style="125" customWidth="1"/>
    <col min="14079" max="14079" width="7.42578125" style="125" customWidth="1"/>
    <col min="14080" max="14080" width="13.7109375" style="125" customWidth="1"/>
    <col min="14081" max="14082" width="16.7109375" style="125" customWidth="1"/>
    <col min="14083" max="14083" width="17.140625" style="125" customWidth="1"/>
    <col min="14084" max="14085" width="13.7109375" style="125" customWidth="1"/>
    <col min="14086" max="14086" width="17" style="125" customWidth="1"/>
    <col min="14087" max="14089" width="13.7109375" style="125" customWidth="1"/>
    <col min="14090" max="14090" width="17" style="125" customWidth="1"/>
    <col min="14091" max="14092" width="13.7109375" style="125" customWidth="1"/>
    <col min="14093" max="14093" width="17.28515625" style="125" bestFit="1" customWidth="1"/>
    <col min="14094" max="14094" width="16.42578125" style="125" customWidth="1"/>
    <col min="14095" max="14097" width="14.42578125" style="125" bestFit="1" customWidth="1"/>
    <col min="14098" max="14332" width="10.85546875" style="125"/>
    <col min="14333" max="14333" width="14.85546875" style="125" customWidth="1"/>
    <col min="14334" max="14334" width="70.140625" style="125" customWidth="1"/>
    <col min="14335" max="14335" width="7.42578125" style="125" customWidth="1"/>
    <col min="14336" max="14336" width="13.7109375" style="125" customWidth="1"/>
    <col min="14337" max="14338" width="16.7109375" style="125" customWidth="1"/>
    <col min="14339" max="14339" width="17.140625" style="125" customWidth="1"/>
    <col min="14340" max="14341" width="13.7109375" style="125" customWidth="1"/>
    <col min="14342" max="14342" width="17" style="125" customWidth="1"/>
    <col min="14343" max="14345" width="13.7109375" style="125" customWidth="1"/>
    <col min="14346" max="14346" width="17" style="125" customWidth="1"/>
    <col min="14347" max="14348" width="13.7109375" style="125" customWidth="1"/>
    <col min="14349" max="14349" width="17.28515625" style="125" bestFit="1" customWidth="1"/>
    <col min="14350" max="14350" width="16.42578125" style="125" customWidth="1"/>
    <col min="14351" max="14353" width="14.42578125" style="125" bestFit="1" customWidth="1"/>
    <col min="14354" max="14588" width="10.85546875" style="125"/>
    <col min="14589" max="14589" width="14.85546875" style="125" customWidth="1"/>
    <col min="14590" max="14590" width="70.140625" style="125" customWidth="1"/>
    <col min="14591" max="14591" width="7.42578125" style="125" customWidth="1"/>
    <col min="14592" max="14592" width="13.7109375" style="125" customWidth="1"/>
    <col min="14593" max="14594" width="16.7109375" style="125" customWidth="1"/>
    <col min="14595" max="14595" width="17.140625" style="125" customWidth="1"/>
    <col min="14596" max="14597" width="13.7109375" style="125" customWidth="1"/>
    <col min="14598" max="14598" width="17" style="125" customWidth="1"/>
    <col min="14599" max="14601" width="13.7109375" style="125" customWidth="1"/>
    <col min="14602" max="14602" width="17" style="125" customWidth="1"/>
    <col min="14603" max="14604" width="13.7109375" style="125" customWidth="1"/>
    <col min="14605" max="14605" width="17.28515625" style="125" bestFit="1" customWidth="1"/>
    <col min="14606" max="14606" width="16.42578125" style="125" customWidth="1"/>
    <col min="14607" max="14609" width="14.42578125" style="125" bestFit="1" customWidth="1"/>
    <col min="14610" max="14844" width="10.85546875" style="125"/>
    <col min="14845" max="14845" width="14.85546875" style="125" customWidth="1"/>
    <col min="14846" max="14846" width="70.140625" style="125" customWidth="1"/>
    <col min="14847" max="14847" width="7.42578125" style="125" customWidth="1"/>
    <col min="14848" max="14848" width="13.7109375" style="125" customWidth="1"/>
    <col min="14849" max="14850" width="16.7109375" style="125" customWidth="1"/>
    <col min="14851" max="14851" width="17.140625" style="125" customWidth="1"/>
    <col min="14852" max="14853" width="13.7109375" style="125" customWidth="1"/>
    <col min="14854" max="14854" width="17" style="125" customWidth="1"/>
    <col min="14855" max="14857" width="13.7109375" style="125" customWidth="1"/>
    <col min="14858" max="14858" width="17" style="125" customWidth="1"/>
    <col min="14859" max="14860" width="13.7109375" style="125" customWidth="1"/>
    <col min="14861" max="14861" width="17.28515625" style="125" bestFit="1" customWidth="1"/>
    <col min="14862" max="14862" width="16.42578125" style="125" customWidth="1"/>
    <col min="14863" max="14865" width="14.42578125" style="125" bestFit="1" customWidth="1"/>
    <col min="14866" max="15100" width="10.85546875" style="125"/>
    <col min="15101" max="15101" width="14.85546875" style="125" customWidth="1"/>
    <col min="15102" max="15102" width="70.140625" style="125" customWidth="1"/>
    <col min="15103" max="15103" width="7.42578125" style="125" customWidth="1"/>
    <col min="15104" max="15104" width="13.7109375" style="125" customWidth="1"/>
    <col min="15105" max="15106" width="16.7109375" style="125" customWidth="1"/>
    <col min="15107" max="15107" width="17.140625" style="125" customWidth="1"/>
    <col min="15108" max="15109" width="13.7109375" style="125" customWidth="1"/>
    <col min="15110" max="15110" width="17" style="125" customWidth="1"/>
    <col min="15111" max="15113" width="13.7109375" style="125" customWidth="1"/>
    <col min="15114" max="15114" width="17" style="125" customWidth="1"/>
    <col min="15115" max="15116" width="13.7109375" style="125" customWidth="1"/>
    <col min="15117" max="15117" width="17.28515625" style="125" bestFit="1" customWidth="1"/>
    <col min="15118" max="15118" width="16.42578125" style="125" customWidth="1"/>
    <col min="15119" max="15121" width="14.42578125" style="125" bestFit="1" customWidth="1"/>
    <col min="15122" max="15356" width="10.85546875" style="125"/>
    <col min="15357" max="15357" width="14.85546875" style="125" customWidth="1"/>
    <col min="15358" max="15358" width="70.140625" style="125" customWidth="1"/>
    <col min="15359" max="15359" width="7.42578125" style="125" customWidth="1"/>
    <col min="15360" max="15360" width="13.7109375" style="125" customWidth="1"/>
    <col min="15361" max="15362" width="16.7109375" style="125" customWidth="1"/>
    <col min="15363" max="15363" width="17.140625" style="125" customWidth="1"/>
    <col min="15364" max="15365" width="13.7109375" style="125" customWidth="1"/>
    <col min="15366" max="15366" width="17" style="125" customWidth="1"/>
    <col min="15367" max="15369" width="13.7109375" style="125" customWidth="1"/>
    <col min="15370" max="15370" width="17" style="125" customWidth="1"/>
    <col min="15371" max="15372" width="13.7109375" style="125" customWidth="1"/>
    <col min="15373" max="15373" width="17.28515625" style="125" bestFit="1" customWidth="1"/>
    <col min="15374" max="15374" width="16.42578125" style="125" customWidth="1"/>
    <col min="15375" max="15377" width="14.42578125" style="125" bestFit="1" customWidth="1"/>
    <col min="15378" max="15612" width="10.85546875" style="125"/>
    <col min="15613" max="15613" width="14.85546875" style="125" customWidth="1"/>
    <col min="15614" max="15614" width="70.140625" style="125" customWidth="1"/>
    <col min="15615" max="15615" width="7.42578125" style="125" customWidth="1"/>
    <col min="15616" max="15616" width="13.7109375" style="125" customWidth="1"/>
    <col min="15617" max="15618" width="16.7109375" style="125" customWidth="1"/>
    <col min="15619" max="15619" width="17.140625" style="125" customWidth="1"/>
    <col min="15620" max="15621" width="13.7109375" style="125" customWidth="1"/>
    <col min="15622" max="15622" width="17" style="125" customWidth="1"/>
    <col min="15623" max="15625" width="13.7109375" style="125" customWidth="1"/>
    <col min="15626" max="15626" width="17" style="125" customWidth="1"/>
    <col min="15627" max="15628" width="13.7109375" style="125" customWidth="1"/>
    <col min="15629" max="15629" width="17.28515625" style="125" bestFit="1" customWidth="1"/>
    <col min="15630" max="15630" width="16.42578125" style="125" customWidth="1"/>
    <col min="15631" max="15633" width="14.42578125" style="125" bestFit="1" customWidth="1"/>
    <col min="15634" max="15868" width="10.85546875" style="125"/>
    <col min="15869" max="15869" width="14.85546875" style="125" customWidth="1"/>
    <col min="15870" max="15870" width="70.140625" style="125" customWidth="1"/>
    <col min="15871" max="15871" width="7.42578125" style="125" customWidth="1"/>
    <col min="15872" max="15872" width="13.7109375" style="125" customWidth="1"/>
    <col min="15873" max="15874" width="16.7109375" style="125" customWidth="1"/>
    <col min="15875" max="15875" width="17.140625" style="125" customWidth="1"/>
    <col min="15876" max="15877" width="13.7109375" style="125" customWidth="1"/>
    <col min="15878" max="15878" width="17" style="125" customWidth="1"/>
    <col min="15879" max="15881" width="13.7109375" style="125" customWidth="1"/>
    <col min="15882" max="15882" width="17" style="125" customWidth="1"/>
    <col min="15883" max="15884" width="13.7109375" style="125" customWidth="1"/>
    <col min="15885" max="15885" width="17.28515625" style="125" bestFit="1" customWidth="1"/>
    <col min="15886" max="15886" width="16.42578125" style="125" customWidth="1"/>
    <col min="15887" max="15889" width="14.42578125" style="125" bestFit="1" customWidth="1"/>
    <col min="15890" max="16124" width="10.85546875" style="125"/>
    <col min="16125" max="16125" width="14.85546875" style="125" customWidth="1"/>
    <col min="16126" max="16126" width="70.140625" style="125" customWidth="1"/>
    <col min="16127" max="16127" width="7.42578125" style="125" customWidth="1"/>
    <col min="16128" max="16128" width="13.7109375" style="125" customWidth="1"/>
    <col min="16129" max="16130" width="16.7109375" style="125" customWidth="1"/>
    <col min="16131" max="16131" width="17.140625" style="125" customWidth="1"/>
    <col min="16132" max="16133" width="13.7109375" style="125" customWidth="1"/>
    <col min="16134" max="16134" width="17" style="125" customWidth="1"/>
    <col min="16135" max="16137" width="13.7109375" style="125" customWidth="1"/>
    <col min="16138" max="16138" width="17" style="125" customWidth="1"/>
    <col min="16139" max="16140" width="13.7109375" style="125" customWidth="1"/>
    <col min="16141" max="16141" width="17.28515625" style="125" bestFit="1" customWidth="1"/>
    <col min="16142" max="16142" width="16.42578125" style="125" customWidth="1"/>
    <col min="16143" max="16145" width="14.42578125" style="125" bestFit="1" customWidth="1"/>
    <col min="16146" max="16384" width="10.85546875" style="125"/>
  </cols>
  <sheetData>
    <row r="1" spans="1:17" s="113" customFormat="1" ht="69" customHeight="1" x14ac:dyDescent="0.25">
      <c r="A1" s="529" t="str">
        <f>+'EVALUACIÓN CONSOLIDADA'!$A$1:$H$1</f>
        <v>EVALUACION INVITACIÓN ABIERTA No. IA - 009 - 2016</v>
      </c>
      <c r="B1" s="529"/>
      <c r="C1" s="529"/>
      <c r="D1" s="529"/>
      <c r="E1" s="529"/>
      <c r="F1" s="529"/>
      <c r="G1" s="529"/>
      <c r="H1" s="529"/>
      <c r="I1" s="529"/>
      <c r="J1" s="529"/>
      <c r="K1" s="529"/>
      <c r="L1" s="529"/>
      <c r="M1" s="529"/>
    </row>
    <row r="2" spans="1:17" s="113" customFormat="1" ht="34.5" customHeight="1" x14ac:dyDescent="0.25">
      <c r="A2" s="425" t="str">
        <f>+'EVALUACIÓN CONSOLIDADA'!$A$2:$H$2</f>
        <v>OBJETO: REFORZAMIENTO ESTRUCTURAL DEL EDIFICIO PERTENECIENTE AL INSTITUTO COLOMBIANO PARA LA EVALUACIÓN DE LA EDUCACIÓN –  ICFES, UBICADO EN LA CALLE 17 No. 3-40 DE LA CIUDAD DE BOGOTÁ D.C.</v>
      </c>
      <c r="B2" s="425"/>
      <c r="C2" s="425"/>
      <c r="D2" s="425"/>
      <c r="E2" s="425"/>
      <c r="F2" s="425"/>
      <c r="G2" s="425"/>
      <c r="H2" s="425"/>
      <c r="I2" s="425"/>
      <c r="J2" s="425"/>
      <c r="K2" s="425"/>
      <c r="L2" s="425"/>
      <c r="M2" s="425"/>
    </row>
    <row r="3" spans="1:17" s="113" customFormat="1" ht="34.5" customHeight="1" thickBot="1" x14ac:dyDescent="0.3">
      <c r="A3" s="529" t="s">
        <v>464</v>
      </c>
      <c r="B3" s="529"/>
      <c r="C3" s="529"/>
      <c r="D3" s="529"/>
      <c r="E3" s="529"/>
      <c r="F3" s="529"/>
      <c r="G3" s="529"/>
      <c r="H3" s="529"/>
      <c r="I3" s="529"/>
      <c r="J3" s="529"/>
      <c r="K3" s="529"/>
      <c r="L3" s="529"/>
      <c r="M3" s="529"/>
    </row>
    <row r="4" spans="1:17" s="113" customFormat="1" ht="20.25" customHeight="1" x14ac:dyDescent="0.25">
      <c r="A4" s="548" t="s">
        <v>488</v>
      </c>
      <c r="B4" s="549"/>
      <c r="C4" s="549"/>
      <c r="D4" s="549"/>
      <c r="E4" s="328"/>
      <c r="F4" s="328"/>
      <c r="G4" s="328"/>
      <c r="H4" s="328"/>
      <c r="I4" s="328"/>
      <c r="J4" s="328"/>
      <c r="K4" s="328"/>
      <c r="L4" s="328"/>
      <c r="M4" s="329"/>
    </row>
    <row r="5" spans="1:17" s="113" customFormat="1" ht="24.75" customHeight="1" x14ac:dyDescent="0.25">
      <c r="A5" s="550"/>
      <c r="B5" s="551"/>
      <c r="C5" s="551"/>
      <c r="D5" s="551"/>
      <c r="E5" s="552" t="s">
        <v>144</v>
      </c>
      <c r="F5" s="552"/>
      <c r="G5" s="552"/>
      <c r="H5" s="552"/>
      <c r="I5" s="553" t="s">
        <v>145</v>
      </c>
      <c r="J5" s="554"/>
      <c r="K5" s="554"/>
      <c r="L5" s="555"/>
      <c r="M5" s="330"/>
    </row>
    <row r="6" spans="1:17" ht="16.5" customHeight="1" x14ac:dyDescent="0.25">
      <c r="A6" s="550"/>
      <c r="B6" s="551"/>
      <c r="C6" s="551"/>
      <c r="D6" s="551"/>
      <c r="E6" s="556" t="str">
        <f>+'EVALUACIÓN CONSOLIDADA'!$B$6</f>
        <v>CONSORCIO CONCITEC PLT</v>
      </c>
      <c r="F6" s="556"/>
      <c r="G6" s="556"/>
      <c r="H6" s="556"/>
      <c r="I6" s="557" t="str">
        <f>+'EVALUACIÓN CONSOLIDADA'!$B$7</f>
        <v>CONSORCIO CC</v>
      </c>
      <c r="J6" s="558"/>
      <c r="K6" s="558"/>
      <c r="L6" s="559"/>
      <c r="M6" s="331"/>
    </row>
    <row r="7" spans="1:17" ht="36.75" customHeight="1" thickBot="1" x14ac:dyDescent="0.3">
      <c r="A7" s="332" t="s">
        <v>162</v>
      </c>
      <c r="B7" s="333" t="s">
        <v>127</v>
      </c>
      <c r="C7" s="333" t="s">
        <v>489</v>
      </c>
      <c r="D7" s="333" t="s">
        <v>490</v>
      </c>
      <c r="E7" s="333" t="s">
        <v>491</v>
      </c>
      <c r="F7" s="333" t="s">
        <v>492</v>
      </c>
      <c r="G7" s="333" t="s">
        <v>493</v>
      </c>
      <c r="H7" s="333" t="s">
        <v>49</v>
      </c>
      <c r="I7" s="333" t="s">
        <v>491</v>
      </c>
      <c r="J7" s="334" t="s">
        <v>492</v>
      </c>
      <c r="K7" s="333" t="s">
        <v>493</v>
      </c>
      <c r="L7" s="333" t="s">
        <v>49</v>
      </c>
      <c r="M7" s="335" t="s">
        <v>486</v>
      </c>
      <c r="N7" s="336"/>
      <c r="O7" s="336"/>
      <c r="P7" s="336"/>
      <c r="Q7" s="336"/>
    </row>
    <row r="8" spans="1:17" ht="50.25" customHeight="1" x14ac:dyDescent="0.25">
      <c r="A8" s="337" t="s">
        <v>195</v>
      </c>
      <c r="B8" s="342" t="s">
        <v>196</v>
      </c>
      <c r="C8" s="338" t="s">
        <v>178</v>
      </c>
      <c r="D8" s="338">
        <v>1021.1</v>
      </c>
      <c r="E8" s="389">
        <v>54063.316999999995</v>
      </c>
      <c r="F8" s="363">
        <f>+D8*E8</f>
        <v>55204052.988699995</v>
      </c>
      <c r="G8" s="388">
        <f>+F8/M8</f>
        <v>1.0277164134947747</v>
      </c>
      <c r="H8" s="339">
        <v>16</v>
      </c>
      <c r="I8" s="389">
        <v>51186.578729000001</v>
      </c>
      <c r="J8" s="364">
        <f>+D8*I8</f>
        <v>52266615.540181905</v>
      </c>
      <c r="K8" s="387">
        <f>+J8/M8</f>
        <v>0.97303106856051425</v>
      </c>
      <c r="L8" s="339">
        <v>18</v>
      </c>
      <c r="M8" s="340">
        <f>+GEOMEAN(F8,J8)</f>
        <v>53715258.668466009</v>
      </c>
      <c r="N8" s="341"/>
      <c r="O8" s="341"/>
      <c r="P8" s="341"/>
      <c r="Q8" s="341"/>
    </row>
    <row r="9" spans="1:17" ht="30" x14ac:dyDescent="0.25">
      <c r="A9" s="337" t="s">
        <v>270</v>
      </c>
      <c r="B9" s="342" t="s">
        <v>271</v>
      </c>
      <c r="C9" s="338" t="s">
        <v>302</v>
      </c>
      <c r="D9" s="338">
        <v>490</v>
      </c>
      <c r="E9" s="390">
        <v>343976.54499999998</v>
      </c>
      <c r="F9" s="363">
        <f t="shared" ref="F9:F12" si="0">+D9*E9</f>
        <v>168548507.04999998</v>
      </c>
      <c r="G9" s="388">
        <f>+F9/M9</f>
        <v>1.0277195704697561</v>
      </c>
      <c r="H9" s="339">
        <v>16</v>
      </c>
      <c r="I9" s="390">
        <v>325671.36660499999</v>
      </c>
      <c r="J9" s="364">
        <f t="shared" ref="J9:J12" si="1">+D9*I9</f>
        <v>159578969.63644999</v>
      </c>
      <c r="K9" s="387">
        <f>+J9/M9</f>
        <v>0.97302807957905701</v>
      </c>
      <c r="L9" s="339">
        <v>18</v>
      </c>
      <c r="M9" s="340">
        <f t="shared" ref="M9:M12" si="2">+GEOMEAN(F9,J9)</f>
        <v>164002430.13077861</v>
      </c>
      <c r="N9" s="341"/>
      <c r="O9" s="341"/>
      <c r="P9" s="341"/>
      <c r="Q9" s="341"/>
    </row>
    <row r="10" spans="1:17" ht="16.5" x14ac:dyDescent="0.25">
      <c r="A10" s="343" t="s">
        <v>286</v>
      </c>
      <c r="B10" s="342" t="s">
        <v>287</v>
      </c>
      <c r="C10" s="338" t="s">
        <v>495</v>
      </c>
      <c r="D10" s="338">
        <v>88.99</v>
      </c>
      <c r="E10" s="390">
        <v>1188937.7390000001</v>
      </c>
      <c r="F10" s="363">
        <f t="shared" si="0"/>
        <v>105803569.39361</v>
      </c>
      <c r="G10" s="388">
        <f>+F10/M10</f>
        <v>1.0277201820547872</v>
      </c>
      <c r="H10" s="339">
        <v>16</v>
      </c>
      <c r="I10" s="390">
        <v>1125665.4648589999</v>
      </c>
      <c r="J10" s="364">
        <f t="shared" si="1"/>
        <v>100172969.71780241</v>
      </c>
      <c r="K10" s="387">
        <f>+J10/M10</f>
        <v>0.97302750054069742</v>
      </c>
      <c r="L10" s="339">
        <v>18</v>
      </c>
      <c r="M10" s="340">
        <f t="shared" si="2"/>
        <v>102949782.67534856</v>
      </c>
      <c r="N10" s="341"/>
      <c r="O10" s="341"/>
      <c r="P10" s="341"/>
      <c r="Q10" s="341"/>
    </row>
    <row r="11" spans="1:17" ht="16.5" x14ac:dyDescent="0.25">
      <c r="A11" s="337" t="s">
        <v>290</v>
      </c>
      <c r="B11" s="342" t="s">
        <v>291</v>
      </c>
      <c r="C11" s="338" t="s">
        <v>495</v>
      </c>
      <c r="D11" s="338">
        <v>96.685000000000002</v>
      </c>
      <c r="E11" s="390">
        <v>942611.28466999996</v>
      </c>
      <c r="F11" s="363">
        <f t="shared" si="0"/>
        <v>91136372.058318943</v>
      </c>
      <c r="G11" s="388">
        <f>+F11/M11</f>
        <v>1.0277202285985128</v>
      </c>
      <c r="H11" s="339">
        <v>16</v>
      </c>
      <c r="I11" s="390">
        <v>892447.80363699992</v>
      </c>
      <c r="J11" s="364">
        <f t="shared" si="1"/>
        <v>86286315.894643337</v>
      </c>
      <c r="K11" s="387">
        <f>+J11/M11</f>
        <v>0.97302745647391375</v>
      </c>
      <c r="L11" s="339">
        <v>18</v>
      </c>
      <c r="M11" s="340">
        <f t="shared" si="2"/>
        <v>88678192.296166331</v>
      </c>
      <c r="N11" s="341"/>
      <c r="O11" s="341"/>
      <c r="P11" s="341"/>
      <c r="Q11" s="341"/>
    </row>
    <row r="12" spans="1:17" ht="17.25" thickBot="1" x14ac:dyDescent="0.3">
      <c r="A12" s="337" t="s">
        <v>307</v>
      </c>
      <c r="B12" s="342" t="s">
        <v>308</v>
      </c>
      <c r="C12" s="338" t="s">
        <v>277</v>
      </c>
      <c r="D12" s="338">
        <v>28471.45</v>
      </c>
      <c r="E12" s="391">
        <v>3531.2530000000002</v>
      </c>
      <c r="F12" s="363">
        <f t="shared" si="0"/>
        <v>100539893.22685</v>
      </c>
      <c r="G12" s="388">
        <f>+F12/M12</f>
        <v>1.0277658194436639</v>
      </c>
      <c r="H12" s="339">
        <v>16</v>
      </c>
      <c r="I12" s="391">
        <v>3343.0316919999996</v>
      </c>
      <c r="J12" s="364">
        <f t="shared" si="1"/>
        <v>95180959.667193383</v>
      </c>
      <c r="K12" s="387">
        <f>+J12/M12</f>
        <v>0.97298429377745432</v>
      </c>
      <c r="L12" s="344">
        <v>18</v>
      </c>
      <c r="M12" s="340">
        <f t="shared" si="2"/>
        <v>97823737.007787332</v>
      </c>
      <c r="N12" s="341"/>
      <c r="O12" s="341"/>
      <c r="P12" s="341"/>
      <c r="Q12" s="341"/>
    </row>
    <row r="13" spans="1:17" s="100" customFormat="1" ht="21" thickBot="1" x14ac:dyDescent="0.3">
      <c r="A13" s="345"/>
      <c r="B13" s="346" t="s">
        <v>494</v>
      </c>
      <c r="C13" s="347"/>
      <c r="D13" s="347"/>
      <c r="E13" s="348"/>
      <c r="F13" s="348"/>
      <c r="G13" s="348"/>
      <c r="H13" s="392">
        <f>SUM(H8:H12)</f>
        <v>80</v>
      </c>
      <c r="I13" s="349"/>
      <c r="J13" s="349"/>
      <c r="K13" s="349"/>
      <c r="L13" s="392">
        <f>SUM(L8:L12)</f>
        <v>90</v>
      </c>
      <c r="M13" s="350"/>
    </row>
    <row r="14" spans="1:17" s="100" customFormat="1" ht="16.5" x14ac:dyDescent="0.3">
      <c r="A14" s="126"/>
      <c r="B14" s="105"/>
      <c r="C14" s="105"/>
      <c r="D14" s="105"/>
      <c r="E14" s="105"/>
      <c r="F14" s="105"/>
      <c r="G14" s="105"/>
      <c r="H14" s="105"/>
      <c r="I14" s="105"/>
      <c r="J14" s="105"/>
      <c r="K14" s="105"/>
      <c r="L14" s="105"/>
      <c r="M14" s="105"/>
    </row>
    <row r="15" spans="1:17" s="100" customFormat="1" ht="22.5" customHeight="1" x14ac:dyDescent="0.2">
      <c r="A15" s="101" t="s">
        <v>126</v>
      </c>
      <c r="B15" s="101"/>
      <c r="C15" s="102"/>
      <c r="D15" s="103"/>
      <c r="E15" s="103"/>
      <c r="F15" s="103"/>
      <c r="G15" s="103"/>
      <c r="H15" s="103"/>
      <c r="I15" s="103"/>
      <c r="J15" s="103"/>
      <c r="K15" s="103"/>
      <c r="L15" s="103"/>
      <c r="M15" s="103"/>
    </row>
    <row r="16" spans="1:17" s="100" customFormat="1" ht="16.5" x14ac:dyDescent="0.3">
      <c r="A16" s="106"/>
      <c r="B16" s="106"/>
      <c r="C16" s="95"/>
      <c r="D16" s="95"/>
      <c r="E16" s="95"/>
      <c r="F16" s="95"/>
      <c r="G16" s="95"/>
      <c r="H16" s="106"/>
      <c r="I16" s="106"/>
      <c r="J16" s="106"/>
      <c r="K16" s="106"/>
      <c r="L16" s="106"/>
      <c r="M16" s="106"/>
    </row>
    <row r="17" spans="1:13" s="100" customFormat="1" ht="16.5" x14ac:dyDescent="0.3">
      <c r="A17" s="106"/>
      <c r="B17" s="148" t="s">
        <v>156</v>
      </c>
      <c r="C17" s="95"/>
      <c r="D17" s="95"/>
      <c r="E17" s="95"/>
      <c r="F17" s="95"/>
      <c r="G17" s="95"/>
      <c r="H17" s="106"/>
      <c r="I17" s="106"/>
      <c r="J17" s="106"/>
      <c r="K17" s="106"/>
      <c r="L17" s="106"/>
      <c r="M17" s="106"/>
    </row>
    <row r="18" spans="1:13" s="100" customFormat="1" ht="16.5" customHeight="1" x14ac:dyDescent="0.3">
      <c r="A18" s="106"/>
      <c r="B18" s="148" t="s">
        <v>40</v>
      </c>
      <c r="C18" s="95"/>
      <c r="D18" s="95"/>
      <c r="E18" s="95"/>
      <c r="F18" s="95"/>
      <c r="G18" s="95"/>
      <c r="H18" s="106"/>
      <c r="I18" s="106"/>
      <c r="J18" s="106"/>
      <c r="K18" s="106"/>
      <c r="L18" s="106"/>
      <c r="M18" s="106"/>
    </row>
    <row r="19" spans="1:13" s="100" customFormat="1" ht="16.5" x14ac:dyDescent="0.3">
      <c r="A19" s="106"/>
      <c r="B19" s="236" t="s">
        <v>157</v>
      </c>
      <c r="C19" s="125"/>
      <c r="D19" s="125"/>
      <c r="E19" s="125"/>
      <c r="F19" s="125"/>
      <c r="G19" s="125"/>
      <c r="H19" s="99"/>
      <c r="I19" s="99"/>
      <c r="J19" s="99"/>
      <c r="K19" s="99"/>
      <c r="L19" s="99"/>
      <c r="M19" s="99"/>
    </row>
    <row r="20" spans="1:13" s="100" customFormat="1" ht="16.5" x14ac:dyDescent="0.3">
      <c r="A20" s="106"/>
      <c r="B20" s="95"/>
      <c r="C20" s="125"/>
      <c r="D20" s="125"/>
      <c r="E20" s="125"/>
      <c r="F20" s="125"/>
      <c r="G20" s="125"/>
      <c r="H20" s="99"/>
      <c r="I20" s="99"/>
      <c r="J20" s="99"/>
      <c r="K20" s="99"/>
      <c r="L20" s="99"/>
      <c r="M20" s="99"/>
    </row>
    <row r="21" spans="1:13" s="95" customFormat="1" ht="15.75" x14ac:dyDescent="0.25">
      <c r="B21" s="143"/>
      <c r="C21" s="125"/>
      <c r="D21" s="125"/>
      <c r="E21" s="125"/>
      <c r="F21" s="125"/>
      <c r="G21" s="125"/>
    </row>
    <row r="22" spans="1:13" s="95" customFormat="1" ht="20.25" customHeight="1" x14ac:dyDescent="0.25">
      <c r="B22" s="143"/>
      <c r="C22" s="125"/>
      <c r="D22" s="125"/>
      <c r="E22" s="125"/>
      <c r="F22" s="125"/>
      <c r="G22" s="125"/>
    </row>
    <row r="23" spans="1:13" s="95" customFormat="1" ht="12.75" customHeight="1" x14ac:dyDescent="0.25">
      <c r="B23" s="144"/>
      <c r="C23" s="125"/>
      <c r="D23" s="125"/>
      <c r="E23" s="125"/>
      <c r="F23" s="125"/>
      <c r="G23" s="125"/>
    </row>
    <row r="24" spans="1:13" s="100" customFormat="1" x14ac:dyDescent="0.25">
      <c r="A24" s="126"/>
      <c r="B24" s="125"/>
      <c r="C24" s="125"/>
      <c r="D24" s="125"/>
      <c r="E24" s="125"/>
      <c r="F24" s="125"/>
      <c r="G24" s="125"/>
      <c r="H24" s="125"/>
      <c r="I24" s="125"/>
      <c r="J24" s="125"/>
      <c r="K24" s="125"/>
      <c r="L24" s="125"/>
      <c r="M24" s="125"/>
    </row>
    <row r="25" spans="1:13" s="100" customFormat="1" x14ac:dyDescent="0.25">
      <c r="A25" s="126"/>
      <c r="B25" s="125"/>
      <c r="C25" s="125"/>
      <c r="D25" s="125"/>
      <c r="E25" s="125"/>
      <c r="F25" s="125"/>
      <c r="G25" s="125"/>
      <c r="H25" s="125"/>
      <c r="I25" s="125"/>
      <c r="J25" s="125"/>
      <c r="K25" s="125"/>
      <c r="L25" s="125"/>
      <c r="M25" s="125"/>
    </row>
    <row r="26" spans="1:13" s="100" customFormat="1" x14ac:dyDescent="0.25">
      <c r="A26" s="126"/>
      <c r="B26" s="125"/>
      <c r="C26" s="125"/>
      <c r="D26" s="125"/>
      <c r="E26" s="125"/>
      <c r="F26" s="125"/>
      <c r="G26" s="125"/>
      <c r="H26" s="125"/>
      <c r="I26" s="125"/>
      <c r="J26" s="125"/>
      <c r="K26" s="125"/>
      <c r="L26" s="125"/>
      <c r="M26" s="125"/>
    </row>
    <row r="27" spans="1:13" s="100" customFormat="1" x14ac:dyDescent="0.25">
      <c r="A27" s="126"/>
      <c r="B27" s="125"/>
      <c r="C27" s="125"/>
      <c r="D27" s="125"/>
      <c r="E27" s="125"/>
      <c r="F27" s="125"/>
      <c r="G27" s="125"/>
      <c r="H27" s="125"/>
      <c r="I27" s="125"/>
      <c r="J27" s="125"/>
      <c r="K27" s="125"/>
      <c r="L27" s="125"/>
      <c r="M27" s="125"/>
    </row>
    <row r="28" spans="1:13" s="100" customFormat="1" x14ac:dyDescent="0.25">
      <c r="A28" s="126"/>
      <c r="B28" s="125"/>
      <c r="C28" s="125"/>
      <c r="D28" s="125"/>
      <c r="E28" s="125"/>
      <c r="F28" s="125"/>
      <c r="G28" s="125"/>
      <c r="H28" s="125"/>
      <c r="I28" s="125"/>
      <c r="J28" s="125"/>
      <c r="K28" s="125"/>
      <c r="L28" s="125"/>
      <c r="M28" s="125"/>
    </row>
    <row r="29" spans="1:13" s="100" customFormat="1" x14ac:dyDescent="0.25">
      <c r="A29" s="126"/>
      <c r="B29" s="125"/>
      <c r="C29" s="125"/>
      <c r="D29" s="125"/>
      <c r="E29" s="125"/>
      <c r="F29" s="125"/>
      <c r="G29" s="125"/>
      <c r="H29" s="125"/>
      <c r="I29" s="125"/>
      <c r="J29" s="125"/>
      <c r="K29" s="125"/>
      <c r="L29" s="125"/>
      <c r="M29" s="125"/>
    </row>
    <row r="30" spans="1:13" s="100" customFormat="1" x14ac:dyDescent="0.25">
      <c r="A30" s="126"/>
      <c r="B30" s="125"/>
      <c r="C30" s="125"/>
      <c r="D30" s="125"/>
      <c r="E30" s="125"/>
      <c r="F30" s="125"/>
      <c r="G30" s="125"/>
      <c r="H30" s="125"/>
      <c r="I30" s="125"/>
      <c r="J30" s="125"/>
      <c r="K30" s="125"/>
      <c r="L30" s="125"/>
      <c r="M30" s="125"/>
    </row>
    <row r="31" spans="1:13" s="100" customFormat="1" x14ac:dyDescent="0.25">
      <c r="A31" s="126"/>
      <c r="B31" s="125"/>
      <c r="C31" s="125"/>
      <c r="D31" s="125"/>
      <c r="E31" s="125"/>
      <c r="F31" s="125"/>
      <c r="G31" s="125"/>
      <c r="H31" s="125"/>
      <c r="I31" s="125"/>
      <c r="J31" s="125"/>
      <c r="K31" s="125"/>
      <c r="L31" s="125"/>
      <c r="M31" s="125"/>
    </row>
    <row r="32" spans="1:13" s="100" customFormat="1" x14ac:dyDescent="0.25">
      <c r="A32" s="126"/>
      <c r="B32" s="125"/>
      <c r="C32" s="125"/>
      <c r="D32" s="125"/>
      <c r="E32" s="125"/>
      <c r="F32" s="125"/>
      <c r="G32" s="125"/>
      <c r="H32" s="125"/>
      <c r="I32" s="125"/>
      <c r="J32" s="125"/>
      <c r="K32" s="125"/>
      <c r="L32" s="125"/>
      <c r="M32" s="125"/>
    </row>
    <row r="33" spans="1:13" s="100" customFormat="1" x14ac:dyDescent="0.25">
      <c r="A33" s="126"/>
      <c r="B33" s="125"/>
      <c r="C33" s="125"/>
      <c r="D33" s="125"/>
      <c r="E33" s="125"/>
      <c r="F33" s="125"/>
      <c r="G33" s="125"/>
      <c r="H33" s="125"/>
      <c r="I33" s="125"/>
      <c r="J33" s="125"/>
      <c r="K33" s="125"/>
      <c r="L33" s="125"/>
      <c r="M33" s="125"/>
    </row>
    <row r="34" spans="1:13" s="100" customFormat="1" x14ac:dyDescent="0.25">
      <c r="A34" s="126"/>
      <c r="B34" s="125"/>
      <c r="C34" s="125"/>
      <c r="D34" s="125"/>
      <c r="E34" s="125"/>
      <c r="F34" s="125"/>
      <c r="G34" s="125"/>
      <c r="H34" s="125"/>
      <c r="I34" s="125"/>
      <c r="J34" s="125"/>
      <c r="K34" s="125"/>
      <c r="L34" s="125"/>
      <c r="M34" s="125"/>
    </row>
    <row r="35" spans="1:13" s="100" customFormat="1" x14ac:dyDescent="0.25">
      <c r="A35" s="126"/>
      <c r="B35" s="125"/>
      <c r="C35" s="125"/>
      <c r="D35" s="125"/>
      <c r="E35" s="125"/>
      <c r="F35" s="125"/>
      <c r="G35" s="125"/>
      <c r="H35" s="125"/>
      <c r="I35" s="125"/>
      <c r="J35" s="125"/>
      <c r="K35" s="125"/>
      <c r="L35" s="125"/>
      <c r="M35" s="125"/>
    </row>
    <row r="36" spans="1:13" s="100" customFormat="1" x14ac:dyDescent="0.25">
      <c r="A36" s="126"/>
      <c r="B36" s="125"/>
      <c r="C36" s="125"/>
      <c r="D36" s="125"/>
      <c r="E36" s="125"/>
      <c r="F36" s="125"/>
      <c r="G36" s="125"/>
      <c r="H36" s="125"/>
      <c r="I36" s="125"/>
      <c r="J36" s="125"/>
      <c r="K36" s="125"/>
      <c r="L36" s="125"/>
      <c r="M36" s="125"/>
    </row>
    <row r="37" spans="1:13" s="100" customFormat="1" x14ac:dyDescent="0.25">
      <c r="A37" s="126"/>
      <c r="B37" s="125"/>
      <c r="C37" s="125"/>
      <c r="D37" s="125"/>
      <c r="E37" s="125"/>
      <c r="F37" s="125"/>
      <c r="G37" s="125"/>
      <c r="H37" s="125"/>
      <c r="I37" s="125"/>
      <c r="J37" s="125"/>
      <c r="K37" s="125"/>
      <c r="L37" s="125"/>
      <c r="M37" s="125"/>
    </row>
    <row r="38" spans="1:13" s="100" customFormat="1" x14ac:dyDescent="0.25">
      <c r="A38" s="126"/>
      <c r="B38" s="125"/>
      <c r="C38" s="125"/>
      <c r="D38" s="125"/>
      <c r="E38" s="125"/>
      <c r="F38" s="125"/>
      <c r="G38" s="125"/>
      <c r="H38" s="125"/>
      <c r="I38" s="125"/>
      <c r="J38" s="125"/>
      <c r="K38" s="125"/>
      <c r="L38" s="125"/>
      <c r="M38" s="125"/>
    </row>
    <row r="39" spans="1:13" s="100" customFormat="1" x14ac:dyDescent="0.25">
      <c r="A39" s="126"/>
      <c r="B39" s="125"/>
      <c r="C39" s="125"/>
      <c r="D39" s="125"/>
      <c r="E39" s="125"/>
      <c r="F39" s="125"/>
      <c r="G39" s="125"/>
      <c r="H39" s="125"/>
      <c r="I39" s="125"/>
      <c r="J39" s="125"/>
      <c r="K39" s="125"/>
      <c r="L39" s="125"/>
      <c r="M39" s="125"/>
    </row>
    <row r="40" spans="1:13" s="100" customFormat="1" x14ac:dyDescent="0.25">
      <c r="A40" s="126"/>
      <c r="B40" s="125"/>
      <c r="C40" s="125"/>
      <c r="D40" s="125"/>
      <c r="E40" s="125"/>
      <c r="F40" s="125"/>
      <c r="G40" s="125"/>
      <c r="H40" s="125"/>
      <c r="I40" s="125"/>
      <c r="J40" s="125"/>
      <c r="K40" s="125"/>
      <c r="L40" s="125"/>
      <c r="M40" s="125"/>
    </row>
    <row r="41" spans="1:13" s="100" customFormat="1" x14ac:dyDescent="0.25">
      <c r="A41" s="126"/>
      <c r="B41" s="125"/>
      <c r="C41" s="125"/>
      <c r="D41" s="125"/>
      <c r="E41" s="125"/>
      <c r="F41" s="125"/>
      <c r="G41" s="125"/>
      <c r="H41" s="125"/>
      <c r="I41" s="125"/>
      <c r="J41" s="125"/>
      <c r="K41" s="125"/>
      <c r="L41" s="125"/>
      <c r="M41" s="125"/>
    </row>
    <row r="42" spans="1:13" s="100" customFormat="1" x14ac:dyDescent="0.25">
      <c r="A42" s="126"/>
      <c r="B42" s="125"/>
      <c r="C42" s="125"/>
      <c r="D42" s="125"/>
      <c r="E42" s="125"/>
      <c r="F42" s="125"/>
      <c r="G42" s="125"/>
      <c r="H42" s="125"/>
      <c r="I42" s="125"/>
      <c r="J42" s="125"/>
      <c r="K42" s="125"/>
      <c r="L42" s="125"/>
      <c r="M42" s="125"/>
    </row>
    <row r="43" spans="1:13" s="100" customFormat="1" x14ac:dyDescent="0.25">
      <c r="A43" s="126"/>
      <c r="B43" s="125"/>
      <c r="C43" s="125"/>
      <c r="D43" s="125"/>
      <c r="E43" s="125"/>
      <c r="F43" s="125"/>
      <c r="G43" s="125"/>
      <c r="H43" s="125"/>
      <c r="I43" s="125"/>
      <c r="J43" s="125"/>
      <c r="K43" s="125"/>
      <c r="L43" s="125"/>
      <c r="M43" s="125"/>
    </row>
    <row r="44" spans="1:13" s="100" customFormat="1" x14ac:dyDescent="0.25">
      <c r="A44" s="126"/>
      <c r="B44" s="125"/>
      <c r="C44" s="125"/>
      <c r="D44" s="125"/>
      <c r="E44" s="125"/>
      <c r="F44" s="125"/>
      <c r="G44" s="125"/>
      <c r="H44" s="125"/>
      <c r="I44" s="125"/>
      <c r="J44" s="125"/>
      <c r="K44" s="125"/>
      <c r="L44" s="125"/>
      <c r="M44" s="125"/>
    </row>
    <row r="45" spans="1:13" s="100" customFormat="1" x14ac:dyDescent="0.25">
      <c r="A45" s="126"/>
      <c r="B45" s="125"/>
      <c r="C45" s="125"/>
      <c r="D45" s="125"/>
      <c r="E45" s="125"/>
      <c r="F45" s="125"/>
      <c r="G45" s="125"/>
      <c r="H45" s="125"/>
      <c r="I45" s="125"/>
      <c r="J45" s="125"/>
      <c r="K45" s="125"/>
      <c r="L45" s="125"/>
      <c r="M45" s="125"/>
    </row>
    <row r="46" spans="1:13" s="100" customFormat="1" x14ac:dyDescent="0.25">
      <c r="A46" s="126"/>
      <c r="B46" s="125"/>
      <c r="C46" s="125"/>
      <c r="D46" s="125"/>
      <c r="E46" s="125"/>
      <c r="F46" s="125"/>
      <c r="G46" s="125"/>
      <c r="H46" s="125"/>
      <c r="I46" s="125"/>
      <c r="J46" s="125"/>
      <c r="K46" s="125"/>
      <c r="L46" s="125"/>
      <c r="M46" s="125"/>
    </row>
    <row r="47" spans="1:13" s="100" customFormat="1" x14ac:dyDescent="0.25">
      <c r="A47" s="126"/>
      <c r="B47" s="125"/>
      <c r="C47" s="125"/>
      <c r="D47" s="125"/>
      <c r="E47" s="125"/>
      <c r="F47" s="125"/>
      <c r="G47" s="125"/>
      <c r="H47" s="125"/>
      <c r="I47" s="125"/>
      <c r="J47" s="125"/>
      <c r="K47" s="125"/>
      <c r="L47" s="125"/>
      <c r="M47" s="125"/>
    </row>
    <row r="48" spans="1:13" s="100" customFormat="1" x14ac:dyDescent="0.25">
      <c r="A48" s="126"/>
      <c r="B48" s="125"/>
      <c r="C48" s="125"/>
      <c r="D48" s="125"/>
      <c r="E48" s="125"/>
      <c r="F48" s="125"/>
      <c r="G48" s="125"/>
      <c r="H48" s="125"/>
      <c r="I48" s="125"/>
      <c r="J48" s="125"/>
      <c r="K48" s="125"/>
      <c r="L48" s="125"/>
      <c r="M48" s="125"/>
    </row>
    <row r="49" spans="1:13" s="100" customFormat="1" x14ac:dyDescent="0.25">
      <c r="A49" s="126"/>
      <c r="B49" s="125"/>
      <c r="C49" s="125"/>
      <c r="D49" s="125"/>
      <c r="E49" s="125"/>
      <c r="F49" s="125"/>
      <c r="G49" s="125"/>
      <c r="H49" s="125"/>
      <c r="I49" s="125"/>
      <c r="J49" s="125"/>
      <c r="K49" s="125"/>
      <c r="L49" s="125"/>
      <c r="M49" s="125"/>
    </row>
    <row r="50" spans="1:13" s="100" customFormat="1" x14ac:dyDescent="0.25">
      <c r="A50" s="126"/>
      <c r="B50" s="125"/>
      <c r="C50" s="125"/>
      <c r="D50" s="125"/>
      <c r="E50" s="125"/>
      <c r="F50" s="125"/>
      <c r="G50" s="125"/>
      <c r="H50" s="125"/>
      <c r="I50" s="125"/>
      <c r="J50" s="125"/>
      <c r="K50" s="125"/>
      <c r="L50" s="125"/>
      <c r="M50" s="125"/>
    </row>
    <row r="51" spans="1:13" s="100" customFormat="1" x14ac:dyDescent="0.25">
      <c r="A51" s="126"/>
      <c r="B51" s="125"/>
      <c r="C51" s="125"/>
      <c r="D51" s="125"/>
      <c r="E51" s="125"/>
      <c r="F51" s="125"/>
      <c r="G51" s="125"/>
      <c r="H51" s="125"/>
      <c r="I51" s="125"/>
      <c r="J51" s="125"/>
      <c r="K51" s="125"/>
      <c r="L51" s="125"/>
      <c r="M51" s="125"/>
    </row>
    <row r="52" spans="1:13" s="100" customFormat="1" x14ac:dyDescent="0.25">
      <c r="A52" s="126"/>
      <c r="B52" s="125"/>
      <c r="C52" s="125"/>
      <c r="D52" s="125"/>
      <c r="E52" s="125"/>
      <c r="F52" s="125"/>
      <c r="G52" s="125"/>
      <c r="H52" s="125"/>
      <c r="I52" s="125"/>
      <c r="J52" s="125"/>
      <c r="K52" s="125"/>
      <c r="L52" s="125"/>
      <c r="M52" s="125"/>
    </row>
    <row r="53" spans="1:13" s="100" customFormat="1" x14ac:dyDescent="0.25">
      <c r="A53" s="126"/>
      <c r="B53" s="125"/>
      <c r="C53" s="125"/>
      <c r="D53" s="125"/>
      <c r="E53" s="125"/>
      <c r="F53" s="125"/>
      <c r="G53" s="125"/>
      <c r="H53" s="125"/>
      <c r="I53" s="125"/>
      <c r="J53" s="125"/>
      <c r="K53" s="125"/>
      <c r="L53" s="125"/>
      <c r="M53" s="125"/>
    </row>
    <row r="54" spans="1:13" s="100" customFormat="1" x14ac:dyDescent="0.25">
      <c r="A54" s="126"/>
      <c r="B54" s="125"/>
      <c r="C54" s="125"/>
      <c r="D54" s="125"/>
      <c r="E54" s="125"/>
      <c r="F54" s="125"/>
      <c r="G54" s="125"/>
      <c r="H54" s="125"/>
      <c r="I54" s="125"/>
      <c r="J54" s="125"/>
      <c r="K54" s="125"/>
      <c r="L54" s="125"/>
      <c r="M54" s="125"/>
    </row>
    <row r="55" spans="1:13" s="100" customFormat="1" x14ac:dyDescent="0.25">
      <c r="A55" s="126"/>
      <c r="B55" s="125"/>
      <c r="C55" s="125"/>
      <c r="D55" s="125"/>
      <c r="E55" s="125"/>
      <c r="F55" s="125"/>
      <c r="G55" s="125"/>
      <c r="H55" s="125"/>
      <c r="I55" s="125"/>
      <c r="J55" s="125"/>
      <c r="K55" s="125"/>
      <c r="L55" s="125"/>
      <c r="M55" s="125"/>
    </row>
    <row r="56" spans="1:13" s="100" customFormat="1" x14ac:dyDescent="0.25">
      <c r="A56" s="126"/>
      <c r="B56" s="125"/>
      <c r="C56" s="125"/>
      <c r="D56" s="125"/>
      <c r="E56" s="125"/>
      <c r="F56" s="125"/>
      <c r="G56" s="125"/>
      <c r="H56" s="125"/>
      <c r="I56" s="125"/>
      <c r="J56" s="125"/>
      <c r="K56" s="125"/>
      <c r="L56" s="125"/>
      <c r="M56" s="125"/>
    </row>
    <row r="57" spans="1:13" s="100" customFormat="1" x14ac:dyDescent="0.25">
      <c r="A57" s="126"/>
      <c r="B57" s="125"/>
      <c r="C57" s="125"/>
      <c r="D57" s="125"/>
      <c r="E57" s="125"/>
      <c r="F57" s="125"/>
      <c r="G57" s="125"/>
      <c r="H57" s="125"/>
      <c r="I57" s="125"/>
      <c r="J57" s="125"/>
      <c r="K57" s="125"/>
      <c r="L57" s="125"/>
      <c r="M57" s="125"/>
    </row>
    <row r="58" spans="1:13" s="100" customFormat="1" x14ac:dyDescent="0.25">
      <c r="A58" s="126"/>
      <c r="B58" s="125"/>
      <c r="C58" s="125"/>
      <c r="D58" s="125"/>
      <c r="E58" s="125"/>
      <c r="F58" s="125"/>
      <c r="G58" s="125"/>
      <c r="H58" s="125"/>
      <c r="I58" s="125"/>
      <c r="J58" s="125"/>
      <c r="K58" s="125"/>
      <c r="L58" s="125"/>
      <c r="M58" s="125"/>
    </row>
    <row r="59" spans="1:13" s="100" customFormat="1" x14ac:dyDescent="0.25">
      <c r="A59" s="126"/>
      <c r="B59" s="125"/>
      <c r="C59" s="125"/>
      <c r="D59" s="125"/>
      <c r="E59" s="125"/>
      <c r="F59" s="125"/>
      <c r="G59" s="125"/>
      <c r="H59" s="125"/>
      <c r="I59" s="125"/>
      <c r="J59" s="125"/>
      <c r="K59" s="125"/>
      <c r="L59" s="125"/>
      <c r="M59" s="125"/>
    </row>
    <row r="60" spans="1:13" s="100" customFormat="1" x14ac:dyDescent="0.25">
      <c r="A60" s="126"/>
      <c r="B60" s="125"/>
      <c r="C60" s="125"/>
      <c r="D60" s="125"/>
      <c r="E60" s="125"/>
      <c r="F60" s="125"/>
      <c r="G60" s="125"/>
      <c r="H60" s="125"/>
      <c r="I60" s="125"/>
      <c r="J60" s="125"/>
      <c r="K60" s="125"/>
      <c r="L60" s="125"/>
      <c r="M60" s="125"/>
    </row>
    <row r="61" spans="1:13" s="100" customFormat="1" x14ac:dyDescent="0.25">
      <c r="A61" s="126"/>
      <c r="B61" s="125"/>
      <c r="C61" s="125"/>
      <c r="D61" s="125"/>
      <c r="E61" s="125"/>
      <c r="F61" s="125"/>
      <c r="G61" s="125"/>
      <c r="H61" s="125"/>
      <c r="I61" s="125"/>
      <c r="J61" s="125"/>
      <c r="K61" s="125"/>
      <c r="L61" s="125"/>
      <c r="M61" s="125"/>
    </row>
    <row r="62" spans="1:13" s="100" customFormat="1" x14ac:dyDescent="0.25">
      <c r="A62" s="126"/>
      <c r="B62" s="125"/>
      <c r="C62" s="125"/>
      <c r="D62" s="125"/>
      <c r="E62" s="125"/>
      <c r="F62" s="125"/>
      <c r="G62" s="125"/>
      <c r="H62" s="125"/>
      <c r="I62" s="125"/>
      <c r="J62" s="125"/>
      <c r="K62" s="125"/>
      <c r="L62" s="125"/>
      <c r="M62" s="125"/>
    </row>
    <row r="63" spans="1:13" s="100" customFormat="1" x14ac:dyDescent="0.25">
      <c r="A63" s="126"/>
      <c r="B63" s="125"/>
      <c r="C63" s="125"/>
      <c r="D63" s="125"/>
      <c r="E63" s="125"/>
      <c r="F63" s="125"/>
      <c r="G63" s="125"/>
      <c r="H63" s="125"/>
      <c r="I63" s="125"/>
      <c r="J63" s="125"/>
      <c r="K63" s="125"/>
      <c r="L63" s="125"/>
      <c r="M63" s="125"/>
    </row>
    <row r="64" spans="1:13" s="100" customFormat="1" x14ac:dyDescent="0.25">
      <c r="A64" s="126"/>
      <c r="B64" s="125"/>
      <c r="C64" s="125"/>
      <c r="D64" s="125"/>
      <c r="E64" s="125"/>
      <c r="F64" s="125"/>
      <c r="G64" s="125"/>
      <c r="H64" s="125"/>
      <c r="I64" s="125"/>
      <c r="J64" s="125"/>
      <c r="K64" s="125"/>
      <c r="L64" s="125"/>
      <c r="M64" s="125"/>
    </row>
    <row r="65" spans="1:13" s="100" customFormat="1" x14ac:dyDescent="0.25">
      <c r="A65" s="126"/>
      <c r="B65" s="125"/>
      <c r="C65" s="125"/>
      <c r="D65" s="125"/>
      <c r="E65" s="125"/>
      <c r="F65" s="125"/>
      <c r="G65" s="125"/>
      <c r="H65" s="125"/>
      <c r="I65" s="125"/>
      <c r="J65" s="125"/>
      <c r="K65" s="125"/>
      <c r="L65" s="125"/>
      <c r="M65" s="125"/>
    </row>
    <row r="66" spans="1:13" s="100" customFormat="1" x14ac:dyDescent="0.25">
      <c r="A66" s="126"/>
      <c r="B66" s="125"/>
      <c r="C66" s="125"/>
      <c r="D66" s="125"/>
      <c r="E66" s="125"/>
      <c r="F66" s="125"/>
      <c r="G66" s="125"/>
      <c r="H66" s="125"/>
      <c r="I66" s="125"/>
      <c r="J66" s="125"/>
      <c r="K66" s="125"/>
      <c r="L66" s="125"/>
      <c r="M66" s="125"/>
    </row>
    <row r="67" spans="1:13" s="100" customFormat="1" x14ac:dyDescent="0.25">
      <c r="A67" s="126"/>
      <c r="B67" s="125"/>
      <c r="C67" s="125"/>
      <c r="D67" s="125"/>
      <c r="E67" s="125"/>
      <c r="F67" s="125"/>
      <c r="G67" s="125"/>
      <c r="H67" s="125"/>
      <c r="I67" s="125"/>
      <c r="J67" s="125"/>
      <c r="K67" s="125"/>
      <c r="L67" s="125"/>
      <c r="M67" s="125"/>
    </row>
    <row r="68" spans="1:13" s="100" customFormat="1" x14ac:dyDescent="0.25">
      <c r="A68" s="126"/>
      <c r="B68" s="125"/>
      <c r="C68" s="125"/>
      <c r="D68" s="125"/>
      <c r="E68" s="125"/>
      <c r="F68" s="125"/>
      <c r="G68" s="125"/>
      <c r="H68" s="125"/>
      <c r="I68" s="125"/>
      <c r="J68" s="125"/>
      <c r="K68" s="125"/>
      <c r="L68" s="125"/>
      <c r="M68" s="125"/>
    </row>
    <row r="69" spans="1:13" s="100" customFormat="1" x14ac:dyDescent="0.25">
      <c r="A69" s="126"/>
      <c r="B69" s="125"/>
      <c r="C69" s="125"/>
      <c r="D69" s="125"/>
      <c r="E69" s="125"/>
      <c r="F69" s="125"/>
      <c r="G69" s="125"/>
      <c r="H69" s="125"/>
      <c r="I69" s="125"/>
      <c r="J69" s="125"/>
      <c r="K69" s="125"/>
      <c r="L69" s="125"/>
      <c r="M69" s="125"/>
    </row>
    <row r="70" spans="1:13" s="100" customFormat="1" x14ac:dyDescent="0.25">
      <c r="A70" s="126"/>
      <c r="B70" s="125"/>
      <c r="C70" s="125"/>
      <c r="D70" s="125"/>
      <c r="E70" s="125"/>
      <c r="F70" s="125"/>
      <c r="G70" s="125"/>
      <c r="H70" s="125"/>
      <c r="I70" s="125"/>
      <c r="J70" s="125"/>
      <c r="K70" s="125"/>
      <c r="L70" s="125"/>
      <c r="M70" s="125"/>
    </row>
    <row r="71" spans="1:13" s="100" customFormat="1" x14ac:dyDescent="0.25">
      <c r="A71" s="126"/>
      <c r="B71" s="125"/>
      <c r="C71" s="125"/>
      <c r="D71" s="125"/>
      <c r="E71" s="125"/>
      <c r="F71" s="125"/>
      <c r="G71" s="125"/>
      <c r="H71" s="125"/>
      <c r="I71" s="125"/>
      <c r="J71" s="125"/>
      <c r="K71" s="125"/>
      <c r="L71" s="125"/>
      <c r="M71" s="125"/>
    </row>
    <row r="72" spans="1:13" s="100" customFormat="1" x14ac:dyDescent="0.25">
      <c r="A72" s="126"/>
      <c r="B72" s="125"/>
      <c r="C72" s="125"/>
      <c r="D72" s="125"/>
      <c r="E72" s="125"/>
      <c r="F72" s="125"/>
      <c r="G72" s="125"/>
      <c r="H72" s="125"/>
      <c r="I72" s="125"/>
      <c r="J72" s="125"/>
      <c r="K72" s="125"/>
      <c r="L72" s="125"/>
      <c r="M72" s="125"/>
    </row>
    <row r="73" spans="1:13" s="100" customFormat="1" x14ac:dyDescent="0.25">
      <c r="A73" s="126"/>
      <c r="B73" s="125"/>
      <c r="C73" s="125"/>
      <c r="D73" s="125"/>
      <c r="E73" s="125"/>
      <c r="F73" s="125"/>
      <c r="G73" s="125"/>
      <c r="H73" s="125"/>
      <c r="I73" s="125"/>
      <c r="J73" s="125"/>
      <c r="K73" s="125"/>
      <c r="L73" s="125"/>
      <c r="M73" s="125"/>
    </row>
    <row r="74" spans="1:13" s="100" customFormat="1" x14ac:dyDescent="0.25">
      <c r="A74" s="126"/>
      <c r="B74" s="125"/>
      <c r="C74" s="125"/>
      <c r="D74" s="125"/>
      <c r="E74" s="125"/>
      <c r="F74" s="125"/>
      <c r="G74" s="125"/>
      <c r="H74" s="125"/>
      <c r="I74" s="125"/>
      <c r="J74" s="125"/>
      <c r="K74" s="125"/>
      <c r="L74" s="125"/>
      <c r="M74" s="125"/>
    </row>
    <row r="75" spans="1:13" s="100" customFormat="1" x14ac:dyDescent="0.25">
      <c r="A75" s="126"/>
      <c r="B75" s="125"/>
      <c r="C75" s="125"/>
      <c r="D75" s="125"/>
      <c r="E75" s="125"/>
      <c r="F75" s="125"/>
      <c r="G75" s="125"/>
      <c r="H75" s="125"/>
      <c r="I75" s="125"/>
      <c r="J75" s="125"/>
      <c r="K75" s="125"/>
      <c r="L75" s="125"/>
      <c r="M75" s="125"/>
    </row>
    <row r="76" spans="1:13" s="100" customFormat="1" x14ac:dyDescent="0.25">
      <c r="A76" s="126"/>
      <c r="B76" s="125"/>
      <c r="C76" s="125"/>
      <c r="D76" s="125"/>
      <c r="E76" s="125"/>
      <c r="F76" s="125"/>
      <c r="G76" s="125"/>
      <c r="H76" s="125"/>
      <c r="I76" s="125"/>
      <c r="J76" s="125"/>
      <c r="K76" s="125"/>
      <c r="L76" s="125"/>
      <c r="M76" s="125"/>
    </row>
    <row r="77" spans="1:13" s="100" customFormat="1" x14ac:dyDescent="0.25">
      <c r="A77" s="126"/>
      <c r="B77" s="125"/>
      <c r="C77" s="125"/>
      <c r="D77" s="125"/>
      <c r="E77" s="125"/>
      <c r="F77" s="125"/>
      <c r="G77" s="125"/>
      <c r="H77" s="125"/>
      <c r="I77" s="125"/>
      <c r="J77" s="125"/>
      <c r="K77" s="125"/>
      <c r="L77" s="125"/>
      <c r="M77" s="125"/>
    </row>
    <row r="78" spans="1:13" s="100" customFormat="1" x14ac:dyDescent="0.25">
      <c r="A78" s="126"/>
      <c r="B78" s="125"/>
      <c r="C78" s="125"/>
      <c r="D78" s="125"/>
      <c r="E78" s="125"/>
      <c r="F78" s="125"/>
      <c r="G78" s="125"/>
      <c r="H78" s="125"/>
      <c r="I78" s="125"/>
      <c r="J78" s="125"/>
      <c r="K78" s="125"/>
      <c r="L78" s="125"/>
      <c r="M78" s="125"/>
    </row>
    <row r="79" spans="1:13" x14ac:dyDescent="0.25">
      <c r="A79" s="126"/>
      <c r="B79" s="125"/>
      <c r="C79" s="125"/>
      <c r="D79" s="125"/>
      <c r="E79" s="125"/>
      <c r="F79" s="125"/>
      <c r="G79" s="125"/>
      <c r="H79" s="125"/>
      <c r="I79" s="125"/>
      <c r="J79" s="125"/>
      <c r="K79" s="125"/>
      <c r="L79" s="125"/>
      <c r="M79" s="125"/>
    </row>
    <row r="80" spans="1:13" x14ac:dyDescent="0.25">
      <c r="A80" s="126"/>
      <c r="B80" s="125"/>
      <c r="C80" s="125"/>
      <c r="D80" s="125"/>
      <c r="E80" s="125"/>
      <c r="F80" s="125"/>
      <c r="G80" s="125"/>
      <c r="H80" s="125"/>
      <c r="I80" s="125"/>
      <c r="J80" s="125"/>
      <c r="K80" s="125"/>
      <c r="L80" s="125"/>
      <c r="M80" s="125"/>
    </row>
    <row r="81" spans="1:13" x14ac:dyDescent="0.25">
      <c r="A81" s="126"/>
      <c r="B81" s="125"/>
      <c r="C81" s="125"/>
      <c r="D81" s="125"/>
      <c r="E81" s="125"/>
      <c r="F81" s="125"/>
      <c r="G81" s="125"/>
      <c r="H81" s="125"/>
      <c r="I81" s="125"/>
      <c r="J81" s="125"/>
      <c r="K81" s="125"/>
      <c r="L81" s="125"/>
      <c r="M81" s="125"/>
    </row>
    <row r="82" spans="1:13" x14ac:dyDescent="0.25">
      <c r="A82" s="126"/>
      <c r="B82" s="125"/>
      <c r="C82" s="125"/>
      <c r="D82" s="125"/>
      <c r="E82" s="125"/>
      <c r="F82" s="125"/>
      <c r="G82" s="125"/>
      <c r="H82" s="125"/>
      <c r="I82" s="125"/>
      <c r="J82" s="125"/>
      <c r="K82" s="125"/>
      <c r="L82" s="125"/>
      <c r="M82" s="125"/>
    </row>
    <row r="83" spans="1:13" x14ac:dyDescent="0.25">
      <c r="A83" s="126"/>
      <c r="B83" s="125"/>
      <c r="C83" s="125"/>
      <c r="D83" s="125"/>
      <c r="E83" s="125"/>
      <c r="F83" s="125"/>
      <c r="G83" s="125"/>
      <c r="H83" s="125"/>
      <c r="I83" s="125"/>
      <c r="J83" s="125"/>
      <c r="K83" s="125"/>
      <c r="L83" s="125"/>
      <c r="M83" s="125"/>
    </row>
    <row r="84" spans="1:13" x14ac:dyDescent="0.25">
      <c r="A84" s="126"/>
      <c r="B84" s="125"/>
      <c r="C84" s="125"/>
      <c r="D84" s="125"/>
      <c r="E84" s="125"/>
      <c r="F84" s="125"/>
      <c r="G84" s="125"/>
      <c r="H84" s="125"/>
      <c r="I84" s="125"/>
      <c r="J84" s="125"/>
      <c r="K84" s="125"/>
      <c r="L84" s="125"/>
      <c r="M84" s="125"/>
    </row>
    <row r="85" spans="1:13" x14ac:dyDescent="0.25">
      <c r="A85" s="126"/>
      <c r="B85" s="125"/>
      <c r="C85" s="125"/>
      <c r="D85" s="125"/>
      <c r="E85" s="125"/>
      <c r="F85" s="125"/>
      <c r="G85" s="125"/>
      <c r="H85" s="125"/>
      <c r="I85" s="125"/>
      <c r="J85" s="125"/>
      <c r="K85" s="125"/>
      <c r="L85" s="125"/>
      <c r="M85" s="125"/>
    </row>
    <row r="86" spans="1:13" x14ac:dyDescent="0.25">
      <c r="A86" s="126"/>
      <c r="B86" s="125"/>
      <c r="C86" s="125"/>
      <c r="D86" s="125"/>
      <c r="E86" s="125"/>
      <c r="F86" s="125"/>
      <c r="G86" s="125"/>
      <c r="H86" s="125"/>
      <c r="I86" s="125"/>
      <c r="J86" s="125"/>
      <c r="K86" s="125"/>
      <c r="L86" s="125"/>
      <c r="M86" s="125"/>
    </row>
    <row r="87" spans="1:13" x14ac:dyDescent="0.25">
      <c r="A87" s="126"/>
      <c r="B87" s="125"/>
      <c r="C87" s="125"/>
      <c r="D87" s="125"/>
      <c r="E87" s="125"/>
      <c r="F87" s="125"/>
      <c r="G87" s="125"/>
      <c r="H87" s="125"/>
      <c r="I87" s="125"/>
      <c r="J87" s="125"/>
      <c r="K87" s="125"/>
      <c r="L87" s="125"/>
      <c r="M87" s="125"/>
    </row>
    <row r="88" spans="1:13" x14ac:dyDescent="0.25">
      <c r="A88" s="126"/>
      <c r="B88" s="125"/>
      <c r="C88" s="125"/>
      <c r="D88" s="125"/>
      <c r="E88" s="125"/>
      <c r="F88" s="125"/>
      <c r="G88" s="125"/>
      <c r="H88" s="125"/>
      <c r="I88" s="125"/>
      <c r="J88" s="125"/>
      <c r="K88" s="125"/>
      <c r="L88" s="125"/>
      <c r="M88" s="125"/>
    </row>
    <row r="89" spans="1:13" x14ac:dyDescent="0.25">
      <c r="A89" s="126"/>
      <c r="B89" s="125"/>
      <c r="C89" s="125"/>
      <c r="D89" s="125"/>
      <c r="E89" s="125"/>
      <c r="F89" s="125"/>
      <c r="G89" s="125"/>
      <c r="H89" s="125"/>
      <c r="I89" s="125"/>
      <c r="J89" s="125"/>
      <c r="K89" s="125"/>
      <c r="L89" s="125"/>
      <c r="M89" s="125"/>
    </row>
    <row r="90" spans="1:13" x14ac:dyDescent="0.25">
      <c r="A90" s="126"/>
      <c r="B90" s="125"/>
      <c r="C90" s="125"/>
      <c r="D90" s="125"/>
      <c r="E90" s="125"/>
      <c r="F90" s="125"/>
      <c r="G90" s="125"/>
      <c r="H90" s="125"/>
      <c r="I90" s="125"/>
      <c r="J90" s="125"/>
      <c r="K90" s="125"/>
      <c r="L90" s="125"/>
      <c r="M90" s="125"/>
    </row>
    <row r="91" spans="1:13" x14ac:dyDescent="0.25">
      <c r="A91" s="126"/>
      <c r="B91" s="125"/>
      <c r="C91" s="125"/>
      <c r="D91" s="125"/>
      <c r="E91" s="125"/>
      <c r="F91" s="125"/>
      <c r="G91" s="125"/>
      <c r="H91" s="125"/>
      <c r="I91" s="125"/>
      <c r="J91" s="125"/>
      <c r="K91" s="125"/>
      <c r="L91" s="125"/>
      <c r="M91" s="125"/>
    </row>
    <row r="92" spans="1:13" x14ac:dyDescent="0.25">
      <c r="A92" s="126"/>
      <c r="B92" s="125"/>
      <c r="C92" s="125"/>
      <c r="D92" s="125"/>
      <c r="E92" s="125"/>
      <c r="F92" s="125"/>
      <c r="G92" s="125"/>
      <c r="H92" s="125"/>
      <c r="I92" s="125"/>
      <c r="J92" s="125"/>
      <c r="K92" s="125"/>
      <c r="L92" s="125"/>
      <c r="M92" s="125"/>
    </row>
    <row r="93" spans="1:13" x14ac:dyDescent="0.25">
      <c r="A93" s="126"/>
      <c r="B93" s="125"/>
      <c r="C93" s="125"/>
      <c r="D93" s="125"/>
      <c r="E93" s="125"/>
      <c r="F93" s="125"/>
      <c r="G93" s="125"/>
      <c r="H93" s="125"/>
      <c r="I93" s="125"/>
      <c r="J93" s="125"/>
      <c r="K93" s="125"/>
      <c r="L93" s="125"/>
      <c r="M93" s="125"/>
    </row>
    <row r="94" spans="1:13" x14ac:dyDescent="0.25">
      <c r="A94" s="126"/>
      <c r="B94" s="125"/>
      <c r="C94" s="125"/>
      <c r="D94" s="125"/>
      <c r="E94" s="125"/>
      <c r="F94" s="125"/>
      <c r="G94" s="125"/>
      <c r="H94" s="125"/>
      <c r="I94" s="125"/>
      <c r="J94" s="125"/>
      <c r="K94" s="125"/>
      <c r="L94" s="125"/>
      <c r="M94" s="125"/>
    </row>
    <row r="95" spans="1:13" x14ac:dyDescent="0.25">
      <c r="A95" s="126"/>
      <c r="B95" s="125"/>
      <c r="C95" s="125"/>
      <c r="D95" s="125"/>
      <c r="E95" s="125"/>
      <c r="F95" s="125"/>
      <c r="G95" s="125"/>
      <c r="H95" s="125"/>
      <c r="I95" s="125"/>
      <c r="J95" s="125"/>
      <c r="K95" s="125"/>
      <c r="L95" s="125"/>
      <c r="M95" s="125"/>
    </row>
    <row r="96" spans="1:13" x14ac:dyDescent="0.25">
      <c r="A96" s="126"/>
      <c r="B96" s="125"/>
      <c r="C96" s="125"/>
      <c r="D96" s="125"/>
      <c r="E96" s="125"/>
      <c r="F96" s="125"/>
      <c r="G96" s="125"/>
      <c r="H96" s="125"/>
      <c r="I96" s="125"/>
      <c r="J96" s="125"/>
      <c r="K96" s="125"/>
      <c r="L96" s="125"/>
      <c r="M96" s="125"/>
    </row>
    <row r="97" spans="1:13" x14ac:dyDescent="0.25">
      <c r="A97" s="126"/>
      <c r="B97" s="125"/>
      <c r="C97" s="125"/>
      <c r="D97" s="125"/>
      <c r="E97" s="125"/>
      <c r="F97" s="125"/>
      <c r="G97" s="125"/>
      <c r="H97" s="125"/>
      <c r="I97" s="125"/>
      <c r="J97" s="125"/>
      <c r="K97" s="125"/>
      <c r="L97" s="125"/>
      <c r="M97" s="125"/>
    </row>
    <row r="98" spans="1:13" x14ac:dyDescent="0.25">
      <c r="A98" s="126"/>
      <c r="B98" s="125"/>
      <c r="C98" s="125"/>
      <c r="D98" s="125"/>
      <c r="E98" s="125"/>
      <c r="F98" s="125"/>
      <c r="G98" s="125"/>
      <c r="H98" s="125"/>
      <c r="I98" s="125"/>
      <c r="J98" s="125"/>
      <c r="K98" s="125"/>
      <c r="L98" s="125"/>
      <c r="M98" s="125"/>
    </row>
    <row r="99" spans="1:13" x14ac:dyDescent="0.25">
      <c r="A99" s="126"/>
      <c r="B99" s="125"/>
      <c r="C99" s="125"/>
      <c r="D99" s="125"/>
      <c r="E99" s="125"/>
      <c r="F99" s="125"/>
      <c r="G99" s="125"/>
      <c r="H99" s="125"/>
      <c r="I99" s="125"/>
      <c r="J99" s="125"/>
      <c r="K99" s="125"/>
      <c r="L99" s="125"/>
      <c r="M99" s="125"/>
    </row>
    <row r="100" spans="1:13" x14ac:dyDescent="0.25">
      <c r="A100" s="126"/>
      <c r="B100" s="125"/>
      <c r="C100" s="125"/>
      <c r="D100" s="125"/>
      <c r="E100" s="125"/>
      <c r="F100" s="125"/>
      <c r="G100" s="125"/>
      <c r="H100" s="125"/>
      <c r="I100" s="125"/>
      <c r="J100" s="125"/>
      <c r="K100" s="125"/>
      <c r="L100" s="125"/>
      <c r="M100" s="125"/>
    </row>
    <row r="101" spans="1:13" x14ac:dyDescent="0.25">
      <c r="A101" s="126"/>
      <c r="B101" s="125"/>
      <c r="C101" s="125"/>
      <c r="D101" s="125"/>
      <c r="E101" s="125"/>
      <c r="F101" s="125"/>
      <c r="G101" s="125"/>
      <c r="H101" s="125"/>
      <c r="I101" s="125"/>
      <c r="J101" s="125"/>
      <c r="K101" s="125"/>
      <c r="L101" s="125"/>
      <c r="M101" s="125"/>
    </row>
    <row r="102" spans="1:13" x14ac:dyDescent="0.25">
      <c r="A102" s="126"/>
      <c r="B102" s="125"/>
      <c r="C102" s="125"/>
      <c r="D102" s="125"/>
      <c r="E102" s="125"/>
      <c r="F102" s="125"/>
      <c r="G102" s="125"/>
      <c r="H102" s="125"/>
      <c r="I102" s="125"/>
      <c r="J102" s="125"/>
      <c r="K102" s="125"/>
      <c r="L102" s="125"/>
      <c r="M102" s="125"/>
    </row>
    <row r="103" spans="1:13" x14ac:dyDescent="0.25">
      <c r="A103" s="126"/>
      <c r="B103" s="125"/>
      <c r="C103" s="125"/>
      <c r="D103" s="125"/>
      <c r="E103" s="125"/>
      <c r="F103" s="125"/>
      <c r="G103" s="125"/>
      <c r="H103" s="125"/>
      <c r="I103" s="125"/>
      <c r="J103" s="125"/>
      <c r="K103" s="125"/>
      <c r="L103" s="125"/>
      <c r="M103" s="125"/>
    </row>
    <row r="104" spans="1:13" x14ac:dyDescent="0.25">
      <c r="A104" s="126"/>
      <c r="B104" s="125"/>
      <c r="C104" s="125"/>
      <c r="D104" s="125"/>
      <c r="E104" s="125"/>
      <c r="F104" s="125"/>
      <c r="G104" s="125"/>
      <c r="H104" s="125"/>
      <c r="I104" s="125"/>
      <c r="J104" s="125"/>
      <c r="K104" s="125"/>
      <c r="L104" s="125"/>
      <c r="M104" s="125"/>
    </row>
    <row r="105" spans="1:13" x14ac:dyDescent="0.25">
      <c r="A105" s="126"/>
      <c r="B105" s="125"/>
      <c r="C105" s="125"/>
      <c r="D105" s="125"/>
      <c r="E105" s="125"/>
      <c r="F105" s="125"/>
      <c r="G105" s="125"/>
      <c r="H105" s="125"/>
      <c r="I105" s="125"/>
      <c r="J105" s="125"/>
      <c r="K105" s="125"/>
      <c r="L105" s="125"/>
      <c r="M105" s="125"/>
    </row>
    <row r="106" spans="1:13" x14ac:dyDescent="0.25">
      <c r="A106" s="126"/>
      <c r="B106" s="125"/>
      <c r="C106" s="125"/>
      <c r="D106" s="125"/>
      <c r="E106" s="125"/>
      <c r="F106" s="125"/>
      <c r="G106" s="125"/>
      <c r="H106" s="125"/>
      <c r="I106" s="125"/>
      <c r="J106" s="125"/>
      <c r="K106" s="125"/>
      <c r="L106" s="125"/>
      <c r="M106" s="125"/>
    </row>
    <row r="107" spans="1:13" x14ac:dyDescent="0.25">
      <c r="A107" s="126"/>
      <c r="B107" s="125"/>
      <c r="C107" s="125"/>
      <c r="D107" s="125"/>
      <c r="E107" s="125"/>
      <c r="F107" s="125"/>
      <c r="G107" s="125"/>
      <c r="H107" s="125"/>
      <c r="I107" s="125"/>
      <c r="J107" s="125"/>
      <c r="K107" s="125"/>
      <c r="L107" s="125"/>
      <c r="M107" s="125"/>
    </row>
    <row r="108" spans="1:13" x14ac:dyDescent="0.25">
      <c r="A108" s="126"/>
      <c r="B108" s="125"/>
      <c r="C108" s="125"/>
      <c r="D108" s="125"/>
      <c r="E108" s="125"/>
      <c r="F108" s="125"/>
      <c r="G108" s="125"/>
      <c r="H108" s="125"/>
      <c r="I108" s="125"/>
      <c r="J108" s="125"/>
      <c r="K108" s="125"/>
      <c r="L108" s="125"/>
      <c r="M108" s="125"/>
    </row>
    <row r="109" spans="1:13" x14ac:dyDescent="0.25">
      <c r="A109" s="126"/>
      <c r="B109" s="125"/>
      <c r="C109" s="125"/>
      <c r="D109" s="125"/>
      <c r="E109" s="125"/>
      <c r="F109" s="125"/>
      <c r="G109" s="125"/>
      <c r="H109" s="125"/>
      <c r="I109" s="125"/>
      <c r="J109" s="125"/>
      <c r="K109" s="125"/>
      <c r="L109" s="125"/>
      <c r="M109" s="125"/>
    </row>
    <row r="110" spans="1:13" x14ac:dyDescent="0.25">
      <c r="A110" s="126"/>
      <c r="B110" s="125"/>
      <c r="C110" s="125"/>
      <c r="D110" s="125"/>
      <c r="E110" s="125"/>
      <c r="F110" s="125"/>
      <c r="G110" s="125"/>
      <c r="H110" s="125"/>
      <c r="I110" s="125"/>
      <c r="J110" s="125"/>
      <c r="K110" s="125"/>
      <c r="L110" s="125"/>
      <c r="M110" s="125"/>
    </row>
    <row r="111" spans="1:13" x14ac:dyDescent="0.25">
      <c r="A111" s="126"/>
      <c r="B111" s="125"/>
      <c r="C111" s="125"/>
      <c r="D111" s="125"/>
      <c r="E111" s="125"/>
      <c r="F111" s="125"/>
      <c r="G111" s="125"/>
      <c r="H111" s="125"/>
      <c r="I111" s="125"/>
      <c r="J111" s="125"/>
      <c r="K111" s="125"/>
      <c r="L111" s="125"/>
      <c r="M111" s="125"/>
    </row>
    <row r="112" spans="1:13" x14ac:dyDescent="0.25">
      <c r="A112" s="126"/>
      <c r="B112" s="125"/>
      <c r="C112" s="125"/>
      <c r="D112" s="125"/>
      <c r="E112" s="125"/>
      <c r="F112" s="125"/>
      <c r="G112" s="125"/>
      <c r="H112" s="125"/>
      <c r="I112" s="125"/>
      <c r="J112" s="125"/>
      <c r="K112" s="125"/>
      <c r="L112" s="125"/>
      <c r="M112" s="125"/>
    </row>
    <row r="113" spans="1:13" x14ac:dyDescent="0.25">
      <c r="A113" s="126"/>
      <c r="B113" s="125"/>
      <c r="C113" s="125"/>
      <c r="D113" s="125"/>
      <c r="E113" s="125"/>
      <c r="F113" s="125"/>
      <c r="G113" s="125"/>
      <c r="H113" s="125"/>
      <c r="I113" s="125"/>
      <c r="J113" s="125"/>
      <c r="K113" s="125"/>
      <c r="L113" s="125"/>
      <c r="M113" s="125"/>
    </row>
    <row r="114" spans="1:13" x14ac:dyDescent="0.25">
      <c r="A114" s="126"/>
      <c r="B114" s="125"/>
      <c r="C114" s="125"/>
      <c r="D114" s="125"/>
      <c r="E114" s="125"/>
      <c r="F114" s="125"/>
      <c r="G114" s="125"/>
      <c r="H114" s="125"/>
      <c r="I114" s="125"/>
      <c r="J114" s="125"/>
      <c r="K114" s="125"/>
      <c r="L114" s="125"/>
      <c r="M114" s="125"/>
    </row>
    <row r="115" spans="1:13" x14ac:dyDescent="0.25">
      <c r="A115" s="126"/>
      <c r="B115" s="125"/>
      <c r="C115" s="125"/>
      <c r="D115" s="125"/>
      <c r="E115" s="125"/>
      <c r="F115" s="125"/>
      <c r="G115" s="125"/>
      <c r="H115" s="125"/>
      <c r="I115" s="125"/>
      <c r="J115" s="125"/>
      <c r="K115" s="125"/>
      <c r="L115" s="125"/>
      <c r="M115" s="125"/>
    </row>
    <row r="116" spans="1:13" x14ac:dyDescent="0.25">
      <c r="A116" s="126"/>
      <c r="B116" s="125"/>
      <c r="C116" s="125"/>
      <c r="D116" s="125"/>
      <c r="E116" s="125"/>
      <c r="F116" s="125"/>
      <c r="G116" s="125"/>
      <c r="H116" s="125"/>
      <c r="I116" s="125"/>
      <c r="J116" s="125"/>
      <c r="K116" s="125"/>
      <c r="L116" s="125"/>
      <c r="M116" s="125"/>
    </row>
    <row r="117" spans="1:13" x14ac:dyDescent="0.25">
      <c r="A117" s="126"/>
      <c r="B117" s="125"/>
      <c r="C117" s="125"/>
      <c r="D117" s="125"/>
      <c r="E117" s="125"/>
      <c r="F117" s="125"/>
      <c r="G117" s="125"/>
      <c r="H117" s="125"/>
      <c r="I117" s="125"/>
      <c r="J117" s="125"/>
      <c r="K117" s="125"/>
      <c r="L117" s="125"/>
      <c r="M117" s="125"/>
    </row>
    <row r="118" spans="1:13" x14ac:dyDescent="0.25">
      <c r="A118" s="126"/>
      <c r="B118" s="125"/>
      <c r="C118" s="125"/>
      <c r="D118" s="125"/>
      <c r="E118" s="125"/>
      <c r="F118" s="125"/>
      <c r="G118" s="125"/>
      <c r="H118" s="125"/>
      <c r="I118" s="125"/>
      <c r="J118" s="125"/>
      <c r="K118" s="125"/>
      <c r="L118" s="125"/>
      <c r="M118" s="125"/>
    </row>
    <row r="119" spans="1:13" x14ac:dyDescent="0.25">
      <c r="A119" s="126"/>
      <c r="B119" s="125"/>
      <c r="C119" s="125"/>
      <c r="D119" s="125"/>
      <c r="E119" s="125"/>
      <c r="F119" s="125"/>
      <c r="G119" s="125"/>
      <c r="H119" s="125"/>
      <c r="I119" s="125"/>
      <c r="J119" s="125"/>
      <c r="K119" s="125"/>
      <c r="L119" s="125"/>
      <c r="M119" s="125"/>
    </row>
    <row r="120" spans="1:13" x14ac:dyDescent="0.25">
      <c r="A120" s="126"/>
      <c r="B120" s="125"/>
      <c r="C120" s="125"/>
      <c r="D120" s="125"/>
      <c r="E120" s="125"/>
      <c r="F120" s="125"/>
      <c r="G120" s="125"/>
      <c r="H120" s="125"/>
      <c r="I120" s="125"/>
      <c r="J120" s="125"/>
      <c r="K120" s="125"/>
      <c r="L120" s="125"/>
      <c r="M120" s="125"/>
    </row>
    <row r="121" spans="1:13" x14ac:dyDescent="0.25">
      <c r="A121" s="126"/>
      <c r="B121" s="125"/>
      <c r="C121" s="125"/>
      <c r="D121" s="125"/>
      <c r="E121" s="125"/>
      <c r="F121" s="125"/>
      <c r="G121" s="125"/>
      <c r="H121" s="125"/>
      <c r="I121" s="125"/>
      <c r="J121" s="125"/>
      <c r="K121" s="125"/>
      <c r="L121" s="125"/>
      <c r="M121" s="125"/>
    </row>
    <row r="122" spans="1:13" x14ac:dyDescent="0.25">
      <c r="A122" s="126"/>
      <c r="B122" s="125"/>
      <c r="C122" s="125"/>
      <c r="D122" s="125"/>
      <c r="E122" s="125"/>
      <c r="F122" s="125"/>
      <c r="G122" s="125"/>
      <c r="H122" s="125"/>
      <c r="I122" s="125"/>
      <c r="J122" s="125"/>
      <c r="K122" s="125"/>
      <c r="L122" s="125"/>
      <c r="M122" s="125"/>
    </row>
    <row r="123" spans="1:13" x14ac:dyDescent="0.25">
      <c r="A123" s="126"/>
      <c r="B123" s="125"/>
      <c r="C123" s="125"/>
      <c r="D123" s="125"/>
      <c r="E123" s="125"/>
      <c r="F123" s="125"/>
      <c r="G123" s="125"/>
      <c r="H123" s="125"/>
      <c r="I123" s="125"/>
      <c r="J123" s="125"/>
      <c r="K123" s="125"/>
      <c r="L123" s="125"/>
      <c r="M123" s="125"/>
    </row>
    <row r="124" spans="1:13" x14ac:dyDescent="0.25">
      <c r="A124" s="126"/>
      <c r="B124" s="125"/>
      <c r="C124" s="125"/>
      <c r="D124" s="125"/>
      <c r="E124" s="125"/>
      <c r="F124" s="125"/>
      <c r="G124" s="125"/>
      <c r="H124" s="125"/>
      <c r="I124" s="125"/>
      <c r="J124" s="125"/>
      <c r="K124" s="125"/>
      <c r="L124" s="125"/>
      <c r="M124" s="125"/>
    </row>
    <row r="125" spans="1:13" x14ac:dyDescent="0.25">
      <c r="A125" s="126"/>
      <c r="B125" s="125"/>
      <c r="C125" s="125"/>
      <c r="D125" s="125"/>
      <c r="E125" s="125"/>
      <c r="F125" s="125"/>
      <c r="G125" s="125"/>
      <c r="H125" s="125"/>
      <c r="I125" s="125"/>
      <c r="J125" s="125"/>
      <c r="K125" s="125"/>
      <c r="L125" s="125"/>
      <c r="M125" s="125"/>
    </row>
    <row r="126" spans="1:13" x14ac:dyDescent="0.25">
      <c r="A126" s="126"/>
      <c r="B126" s="125"/>
      <c r="C126" s="125"/>
      <c r="D126" s="125"/>
      <c r="E126" s="125"/>
      <c r="F126" s="125"/>
      <c r="G126" s="125"/>
      <c r="H126" s="125"/>
      <c r="I126" s="125"/>
      <c r="J126" s="125"/>
      <c r="K126" s="125"/>
      <c r="L126" s="125"/>
      <c r="M126" s="125"/>
    </row>
    <row r="127" spans="1:13" x14ac:dyDescent="0.25">
      <c r="A127" s="126"/>
      <c r="B127" s="125"/>
      <c r="C127" s="125"/>
      <c r="D127" s="125"/>
      <c r="E127" s="125"/>
      <c r="F127" s="125"/>
      <c r="G127" s="125"/>
      <c r="H127" s="125"/>
      <c r="I127" s="125"/>
      <c r="J127" s="125"/>
      <c r="K127" s="125"/>
      <c r="L127" s="125"/>
      <c r="M127" s="125"/>
    </row>
    <row r="128" spans="1:13" x14ac:dyDescent="0.25">
      <c r="A128" s="126"/>
      <c r="B128" s="125"/>
      <c r="C128" s="125"/>
      <c r="D128" s="125"/>
      <c r="E128" s="125"/>
      <c r="F128" s="125"/>
      <c r="G128" s="125"/>
      <c r="H128" s="125"/>
      <c r="I128" s="125"/>
      <c r="J128" s="125"/>
      <c r="K128" s="125"/>
      <c r="L128" s="125"/>
      <c r="M128" s="125"/>
    </row>
    <row r="129" spans="1:13" x14ac:dyDescent="0.25">
      <c r="A129" s="126"/>
      <c r="B129" s="125"/>
      <c r="C129" s="125"/>
      <c r="D129" s="125"/>
      <c r="E129" s="125"/>
      <c r="F129" s="125"/>
      <c r="G129" s="125"/>
      <c r="H129" s="125"/>
      <c r="I129" s="125"/>
      <c r="J129" s="125"/>
      <c r="K129" s="125"/>
      <c r="L129" s="125"/>
      <c r="M129" s="125"/>
    </row>
    <row r="130" spans="1:13" x14ac:dyDescent="0.25">
      <c r="A130" s="126"/>
      <c r="B130" s="125"/>
      <c r="C130" s="125"/>
      <c r="D130" s="125"/>
      <c r="E130" s="125"/>
      <c r="F130" s="125"/>
      <c r="G130" s="125"/>
      <c r="H130" s="125"/>
      <c r="I130" s="125"/>
      <c r="J130" s="125"/>
      <c r="K130" s="125"/>
      <c r="L130" s="125"/>
      <c r="M130" s="125"/>
    </row>
    <row r="131" spans="1:13" x14ac:dyDescent="0.25">
      <c r="A131" s="126"/>
      <c r="B131" s="125"/>
      <c r="C131" s="125"/>
      <c r="D131" s="125"/>
      <c r="E131" s="125"/>
      <c r="F131" s="125"/>
      <c r="G131" s="125"/>
      <c r="H131" s="125"/>
      <c r="I131" s="125"/>
      <c r="J131" s="125"/>
      <c r="K131" s="125"/>
      <c r="L131" s="125"/>
      <c r="M131" s="125"/>
    </row>
    <row r="132" spans="1:13" x14ac:dyDescent="0.25">
      <c r="A132" s="126"/>
      <c r="B132" s="125"/>
      <c r="C132" s="125"/>
      <c r="D132" s="125"/>
      <c r="E132" s="125"/>
      <c r="F132" s="125"/>
      <c r="G132" s="125"/>
      <c r="H132" s="125"/>
      <c r="I132" s="125"/>
      <c r="J132" s="125"/>
      <c r="K132" s="125"/>
      <c r="L132" s="125"/>
      <c r="M132" s="125"/>
    </row>
    <row r="133" spans="1:13" x14ac:dyDescent="0.25">
      <c r="A133" s="126"/>
      <c r="B133" s="125"/>
      <c r="C133" s="125"/>
      <c r="D133" s="125"/>
      <c r="E133" s="125"/>
      <c r="F133" s="125"/>
      <c r="G133" s="125"/>
      <c r="H133" s="125"/>
      <c r="I133" s="125"/>
      <c r="J133" s="125"/>
      <c r="K133" s="125"/>
      <c r="L133" s="125"/>
      <c r="M133" s="125"/>
    </row>
    <row r="134" spans="1:13" x14ac:dyDescent="0.25">
      <c r="A134" s="126"/>
      <c r="B134" s="125"/>
      <c r="C134" s="125"/>
      <c r="D134" s="125"/>
      <c r="E134" s="125"/>
      <c r="F134" s="125"/>
      <c r="G134" s="125"/>
      <c r="H134" s="125"/>
      <c r="I134" s="125"/>
      <c r="J134" s="125"/>
      <c r="K134" s="125"/>
      <c r="L134" s="125"/>
      <c r="M134" s="125"/>
    </row>
    <row r="135" spans="1:13" x14ac:dyDescent="0.25">
      <c r="A135" s="126"/>
      <c r="B135" s="125"/>
      <c r="C135" s="125"/>
      <c r="D135" s="125"/>
      <c r="E135" s="125"/>
      <c r="F135" s="125"/>
      <c r="G135" s="125"/>
      <c r="H135" s="125"/>
      <c r="I135" s="125"/>
      <c r="J135" s="125"/>
      <c r="K135" s="125"/>
      <c r="L135" s="125"/>
      <c r="M135" s="125"/>
    </row>
    <row r="136" spans="1:13" x14ac:dyDescent="0.25">
      <c r="A136" s="126"/>
      <c r="B136" s="125"/>
      <c r="C136" s="125"/>
      <c r="D136" s="125"/>
      <c r="E136" s="125"/>
      <c r="F136" s="125"/>
      <c r="G136" s="125"/>
      <c r="H136" s="125"/>
      <c r="I136" s="125"/>
      <c r="J136" s="125"/>
      <c r="K136" s="125"/>
      <c r="L136" s="125"/>
      <c r="M136" s="125"/>
    </row>
    <row r="137" spans="1:13" x14ac:dyDescent="0.25">
      <c r="A137" s="126"/>
      <c r="B137" s="125"/>
      <c r="C137" s="125"/>
      <c r="D137" s="125"/>
      <c r="E137" s="125"/>
      <c r="F137" s="125"/>
      <c r="G137" s="125"/>
      <c r="H137" s="125"/>
      <c r="I137" s="125"/>
      <c r="J137" s="125"/>
      <c r="K137" s="125"/>
      <c r="L137" s="125"/>
      <c r="M137" s="125"/>
    </row>
    <row r="138" spans="1:13" x14ac:dyDescent="0.25">
      <c r="A138" s="126"/>
      <c r="B138" s="125"/>
      <c r="C138" s="125"/>
      <c r="D138" s="125"/>
      <c r="E138" s="125"/>
      <c r="F138" s="125"/>
      <c r="G138" s="125"/>
      <c r="H138" s="125"/>
      <c r="I138" s="125"/>
      <c r="J138" s="125"/>
      <c r="K138" s="125"/>
      <c r="L138" s="125"/>
      <c r="M138" s="125"/>
    </row>
    <row r="139" spans="1:13" x14ac:dyDescent="0.25">
      <c r="A139" s="126"/>
      <c r="B139" s="125"/>
      <c r="C139" s="125"/>
      <c r="D139" s="125"/>
      <c r="E139" s="125"/>
      <c r="F139" s="125"/>
      <c r="G139" s="125"/>
      <c r="H139" s="125"/>
      <c r="I139" s="125"/>
      <c r="J139" s="125"/>
      <c r="K139" s="125"/>
      <c r="L139" s="125"/>
      <c r="M139" s="125"/>
    </row>
    <row r="140" spans="1:13" x14ac:dyDescent="0.25">
      <c r="A140" s="126"/>
      <c r="B140" s="125"/>
      <c r="C140" s="125"/>
      <c r="D140" s="125"/>
      <c r="E140" s="125"/>
      <c r="F140" s="125"/>
      <c r="G140" s="125"/>
      <c r="H140" s="125"/>
      <c r="I140" s="125"/>
      <c r="J140" s="125"/>
      <c r="K140" s="125"/>
      <c r="L140" s="125"/>
      <c r="M140" s="125"/>
    </row>
    <row r="141" spans="1:13" x14ac:dyDescent="0.25">
      <c r="A141" s="126"/>
      <c r="B141" s="125"/>
      <c r="C141" s="125"/>
      <c r="D141" s="125"/>
      <c r="E141" s="125"/>
      <c r="F141" s="125"/>
      <c r="G141" s="125"/>
      <c r="H141" s="125"/>
      <c r="I141" s="125"/>
      <c r="J141" s="125"/>
      <c r="K141" s="125"/>
      <c r="L141" s="125"/>
      <c r="M141" s="125"/>
    </row>
    <row r="142" spans="1:13" x14ac:dyDescent="0.25">
      <c r="A142" s="126"/>
      <c r="B142" s="125"/>
      <c r="C142" s="125"/>
      <c r="D142" s="125"/>
      <c r="E142" s="125"/>
      <c r="F142" s="125"/>
      <c r="G142" s="125"/>
      <c r="H142" s="125"/>
      <c r="I142" s="125"/>
      <c r="J142" s="125"/>
      <c r="K142" s="125"/>
      <c r="L142" s="125"/>
      <c r="M142" s="125"/>
    </row>
    <row r="143" spans="1:13" x14ac:dyDescent="0.25">
      <c r="A143" s="126"/>
      <c r="B143" s="125"/>
      <c r="C143" s="125"/>
      <c r="D143" s="125"/>
      <c r="E143" s="125"/>
      <c r="F143" s="125"/>
      <c r="G143" s="125"/>
      <c r="H143" s="125"/>
      <c r="I143" s="125"/>
      <c r="J143" s="125"/>
      <c r="K143" s="125"/>
      <c r="L143" s="125"/>
      <c r="M143" s="125"/>
    </row>
    <row r="144" spans="1:13" x14ac:dyDescent="0.25">
      <c r="A144" s="126"/>
      <c r="B144" s="125"/>
      <c r="C144" s="125"/>
      <c r="D144" s="125"/>
      <c r="E144" s="125"/>
      <c r="F144" s="125"/>
      <c r="G144" s="125"/>
      <c r="H144" s="125"/>
      <c r="I144" s="125"/>
      <c r="J144" s="125"/>
      <c r="K144" s="125"/>
      <c r="L144" s="125"/>
      <c r="M144" s="125"/>
    </row>
    <row r="145" spans="1:13" x14ac:dyDescent="0.25">
      <c r="A145" s="126"/>
      <c r="B145" s="125"/>
      <c r="C145" s="125"/>
      <c r="D145" s="125"/>
      <c r="E145" s="125"/>
      <c r="F145" s="125"/>
      <c r="G145" s="125"/>
      <c r="H145" s="125"/>
      <c r="I145" s="125"/>
      <c r="J145" s="125"/>
      <c r="K145" s="125"/>
      <c r="L145" s="125"/>
      <c r="M145" s="125"/>
    </row>
    <row r="146" spans="1:13" x14ac:dyDescent="0.25">
      <c r="A146" s="126"/>
      <c r="B146" s="125"/>
      <c r="C146" s="125"/>
      <c r="D146" s="125"/>
      <c r="E146" s="125"/>
      <c r="F146" s="125"/>
      <c r="G146" s="125"/>
      <c r="H146" s="125"/>
      <c r="I146" s="125"/>
      <c r="J146" s="125"/>
      <c r="K146" s="125"/>
      <c r="L146" s="125"/>
      <c r="M146" s="125"/>
    </row>
    <row r="147" spans="1:13" x14ac:dyDescent="0.25">
      <c r="A147" s="126"/>
      <c r="B147" s="125"/>
      <c r="C147" s="125"/>
      <c r="D147" s="125"/>
      <c r="E147" s="125"/>
      <c r="F147" s="125"/>
      <c r="G147" s="125"/>
      <c r="H147" s="125"/>
      <c r="I147" s="125"/>
      <c r="J147" s="125"/>
      <c r="K147" s="125"/>
      <c r="L147" s="125"/>
      <c r="M147" s="125"/>
    </row>
    <row r="148" spans="1:13" x14ac:dyDescent="0.25">
      <c r="A148" s="126"/>
      <c r="B148" s="125"/>
      <c r="C148" s="125"/>
      <c r="D148" s="125"/>
      <c r="E148" s="125"/>
      <c r="F148" s="125"/>
      <c r="G148" s="125"/>
      <c r="H148" s="125"/>
      <c r="I148" s="125"/>
      <c r="J148" s="125"/>
      <c r="K148" s="125"/>
      <c r="L148" s="125"/>
      <c r="M148" s="125"/>
    </row>
    <row r="149" spans="1:13" x14ac:dyDescent="0.25">
      <c r="A149" s="126"/>
      <c r="B149" s="125"/>
      <c r="C149" s="125"/>
      <c r="D149" s="125"/>
      <c r="E149" s="125"/>
      <c r="F149" s="125"/>
      <c r="G149" s="125"/>
      <c r="H149" s="125"/>
      <c r="I149" s="125"/>
      <c r="J149" s="125"/>
      <c r="K149" s="125"/>
      <c r="L149" s="125"/>
      <c r="M149" s="125"/>
    </row>
    <row r="150" spans="1:13" x14ac:dyDescent="0.25">
      <c r="A150" s="126"/>
      <c r="B150" s="125"/>
      <c r="C150" s="125"/>
      <c r="D150" s="125"/>
      <c r="E150" s="125"/>
      <c r="F150" s="125"/>
      <c r="G150" s="125"/>
      <c r="H150" s="125"/>
      <c r="I150" s="125"/>
      <c r="J150" s="125"/>
      <c r="K150" s="125"/>
      <c r="L150" s="125"/>
      <c r="M150" s="125"/>
    </row>
    <row r="151" spans="1:13" x14ac:dyDescent="0.25">
      <c r="A151" s="126"/>
      <c r="B151" s="125"/>
      <c r="C151" s="125"/>
      <c r="D151" s="125"/>
      <c r="E151" s="125"/>
      <c r="F151" s="125"/>
      <c r="G151" s="125"/>
      <c r="H151" s="125"/>
      <c r="I151" s="125"/>
      <c r="J151" s="125"/>
      <c r="K151" s="125"/>
      <c r="L151" s="125"/>
      <c r="M151" s="125"/>
    </row>
    <row r="152" spans="1:13" x14ac:dyDescent="0.25">
      <c r="A152" s="126"/>
      <c r="B152" s="125"/>
      <c r="C152" s="125"/>
      <c r="D152" s="125"/>
      <c r="E152" s="125"/>
      <c r="F152" s="125"/>
      <c r="G152" s="125"/>
      <c r="H152" s="125"/>
      <c r="I152" s="125"/>
      <c r="J152" s="125"/>
      <c r="K152" s="125"/>
      <c r="L152" s="125"/>
      <c r="M152" s="125"/>
    </row>
    <row r="153" spans="1:13" x14ac:dyDescent="0.25">
      <c r="A153" s="126"/>
      <c r="B153" s="125"/>
      <c r="C153" s="125"/>
      <c r="D153" s="125"/>
      <c r="E153" s="125"/>
      <c r="F153" s="125"/>
      <c r="G153" s="125"/>
      <c r="H153" s="125"/>
      <c r="I153" s="125"/>
      <c r="J153" s="125"/>
      <c r="K153" s="125"/>
      <c r="L153" s="125"/>
      <c r="M153" s="125"/>
    </row>
    <row r="154" spans="1:13" x14ac:dyDescent="0.25">
      <c r="A154" s="126"/>
      <c r="B154" s="125"/>
      <c r="C154" s="125"/>
      <c r="D154" s="125"/>
      <c r="E154" s="125"/>
      <c r="F154" s="125"/>
      <c r="G154" s="125"/>
      <c r="H154" s="125"/>
      <c r="I154" s="125"/>
      <c r="J154" s="125"/>
      <c r="K154" s="125"/>
      <c r="L154" s="125"/>
      <c r="M154" s="125"/>
    </row>
    <row r="155" spans="1:13" x14ac:dyDescent="0.25">
      <c r="A155" s="126"/>
      <c r="B155" s="125"/>
      <c r="C155" s="125"/>
      <c r="D155" s="125"/>
      <c r="E155" s="125"/>
      <c r="F155" s="125"/>
      <c r="G155" s="125"/>
      <c r="H155" s="125"/>
      <c r="I155" s="125"/>
      <c r="J155" s="125"/>
      <c r="K155" s="125"/>
      <c r="L155" s="125"/>
      <c r="M155" s="125"/>
    </row>
    <row r="156" spans="1:13" x14ac:dyDescent="0.25">
      <c r="A156" s="126"/>
      <c r="B156" s="125"/>
      <c r="C156" s="125"/>
      <c r="D156" s="125"/>
      <c r="E156" s="125"/>
      <c r="F156" s="125"/>
      <c r="G156" s="125"/>
      <c r="H156" s="125"/>
      <c r="I156" s="125"/>
      <c r="J156" s="125"/>
      <c r="K156" s="125"/>
      <c r="L156" s="125"/>
      <c r="M156" s="125"/>
    </row>
    <row r="157" spans="1:13" x14ac:dyDescent="0.25">
      <c r="A157" s="126"/>
      <c r="B157" s="125"/>
      <c r="C157" s="125"/>
      <c r="D157" s="125"/>
      <c r="E157" s="125"/>
      <c r="F157" s="125"/>
      <c r="G157" s="125"/>
      <c r="H157" s="125"/>
      <c r="I157" s="125"/>
      <c r="J157" s="125"/>
      <c r="K157" s="125"/>
      <c r="L157" s="125"/>
      <c r="M157" s="125"/>
    </row>
    <row r="158" spans="1:13" x14ac:dyDescent="0.25">
      <c r="A158" s="126"/>
      <c r="B158" s="125"/>
      <c r="C158" s="125"/>
      <c r="D158" s="125"/>
      <c r="E158" s="125"/>
      <c r="F158" s="125"/>
      <c r="G158" s="125"/>
      <c r="H158" s="125"/>
      <c r="I158" s="125"/>
      <c r="J158" s="125"/>
      <c r="K158" s="125"/>
      <c r="L158" s="125"/>
      <c r="M158" s="125"/>
    </row>
    <row r="159" spans="1:13" x14ac:dyDescent="0.25">
      <c r="A159" s="126"/>
      <c r="B159" s="125"/>
      <c r="C159" s="125"/>
      <c r="D159" s="125"/>
      <c r="E159" s="125"/>
      <c r="F159" s="125"/>
      <c r="G159" s="125"/>
      <c r="H159" s="125"/>
      <c r="I159" s="125"/>
      <c r="J159" s="125"/>
      <c r="K159" s="125"/>
      <c r="L159" s="125"/>
      <c r="M159" s="125"/>
    </row>
    <row r="160" spans="1:13" x14ac:dyDescent="0.25">
      <c r="A160" s="126"/>
      <c r="B160" s="125"/>
      <c r="C160" s="125"/>
      <c r="D160" s="125"/>
      <c r="E160" s="125"/>
      <c r="F160" s="125"/>
      <c r="G160" s="125"/>
      <c r="H160" s="125"/>
      <c r="I160" s="125"/>
      <c r="J160" s="125"/>
      <c r="K160" s="125"/>
      <c r="L160" s="125"/>
      <c r="M160" s="125"/>
    </row>
    <row r="161" spans="1:13" x14ac:dyDescent="0.25">
      <c r="A161" s="126"/>
      <c r="B161" s="125"/>
      <c r="C161" s="125"/>
      <c r="D161" s="125"/>
      <c r="E161" s="125"/>
      <c r="F161" s="125"/>
      <c r="G161" s="125"/>
      <c r="H161" s="125"/>
      <c r="I161" s="125"/>
      <c r="J161" s="125"/>
      <c r="K161" s="125"/>
      <c r="L161" s="125"/>
      <c r="M161" s="125"/>
    </row>
    <row r="162" spans="1:13" x14ac:dyDescent="0.25">
      <c r="A162" s="126"/>
      <c r="B162" s="125"/>
      <c r="C162" s="125"/>
      <c r="D162" s="125"/>
      <c r="E162" s="125"/>
      <c r="F162" s="125"/>
      <c r="G162" s="125"/>
      <c r="H162" s="125"/>
      <c r="I162" s="125"/>
      <c r="J162" s="125"/>
      <c r="K162" s="125"/>
      <c r="L162" s="125"/>
      <c r="M162" s="125"/>
    </row>
    <row r="163" spans="1:13" x14ac:dyDescent="0.25">
      <c r="A163" s="126"/>
      <c r="B163" s="125"/>
      <c r="C163" s="125"/>
      <c r="D163" s="125"/>
      <c r="E163" s="125"/>
      <c r="F163" s="125"/>
      <c r="G163" s="125"/>
      <c r="H163" s="125"/>
      <c r="I163" s="125"/>
      <c r="J163" s="125"/>
      <c r="K163" s="125"/>
      <c r="L163" s="125"/>
      <c r="M163" s="125"/>
    </row>
    <row r="164" spans="1:13" x14ac:dyDescent="0.25">
      <c r="A164" s="126"/>
      <c r="B164" s="125"/>
      <c r="C164" s="125"/>
      <c r="D164" s="125"/>
      <c r="E164" s="125"/>
      <c r="F164" s="125"/>
      <c r="G164" s="125"/>
      <c r="H164" s="125"/>
      <c r="I164" s="125"/>
      <c r="J164" s="125"/>
      <c r="K164" s="125"/>
      <c r="L164" s="125"/>
      <c r="M164" s="125"/>
    </row>
    <row r="165" spans="1:13" x14ac:dyDescent="0.25">
      <c r="A165" s="126"/>
      <c r="B165" s="125"/>
      <c r="C165" s="125"/>
      <c r="D165" s="125"/>
      <c r="E165" s="125"/>
      <c r="F165" s="125"/>
      <c r="G165" s="125"/>
      <c r="H165" s="125"/>
      <c r="I165" s="125"/>
      <c r="J165" s="125"/>
      <c r="K165" s="125"/>
      <c r="L165" s="125"/>
      <c r="M165" s="125"/>
    </row>
    <row r="166" spans="1:13" x14ac:dyDescent="0.25">
      <c r="A166" s="126"/>
      <c r="B166" s="125"/>
      <c r="C166" s="125"/>
      <c r="D166" s="125"/>
      <c r="E166" s="125"/>
      <c r="F166" s="125"/>
      <c r="G166" s="125"/>
      <c r="H166" s="125"/>
      <c r="I166" s="125"/>
      <c r="J166" s="125"/>
      <c r="K166" s="125"/>
      <c r="L166" s="125"/>
      <c r="M166" s="125"/>
    </row>
    <row r="167" spans="1:13" x14ac:dyDescent="0.25">
      <c r="A167" s="126"/>
      <c r="B167" s="125"/>
      <c r="H167" s="125"/>
      <c r="I167" s="125"/>
      <c r="J167" s="125"/>
      <c r="K167" s="125"/>
      <c r="L167" s="125"/>
      <c r="M167" s="125"/>
    </row>
    <row r="168" spans="1:13" x14ac:dyDescent="0.25">
      <c r="A168" s="126"/>
      <c r="B168" s="125"/>
      <c r="H168" s="125"/>
      <c r="I168" s="125"/>
      <c r="J168" s="125"/>
      <c r="K168" s="125"/>
      <c r="L168" s="125"/>
      <c r="M168" s="125"/>
    </row>
    <row r="169" spans="1:13" x14ac:dyDescent="0.25">
      <c r="A169" s="126"/>
      <c r="B169" s="125"/>
      <c r="H169" s="125"/>
      <c r="I169" s="125"/>
      <c r="J169" s="125"/>
      <c r="K169" s="125"/>
      <c r="L169" s="125"/>
      <c r="M169" s="125"/>
    </row>
    <row r="170" spans="1:13" x14ac:dyDescent="0.25">
      <c r="A170" s="126"/>
      <c r="B170" s="125"/>
      <c r="H170" s="125"/>
      <c r="I170" s="125"/>
      <c r="J170" s="125"/>
      <c r="K170" s="125"/>
      <c r="L170" s="125"/>
      <c r="M170" s="125"/>
    </row>
    <row r="171" spans="1:13" x14ac:dyDescent="0.25">
      <c r="B171" s="125"/>
      <c r="H171" s="125"/>
      <c r="I171" s="125"/>
      <c r="J171" s="125"/>
      <c r="K171" s="125"/>
      <c r="L171" s="125"/>
      <c r="M171" s="125"/>
    </row>
  </sheetData>
  <mergeCells count="8">
    <mergeCell ref="A1:M1"/>
    <mergeCell ref="A2:M2"/>
    <mergeCell ref="A3:M3"/>
    <mergeCell ref="A4:D6"/>
    <mergeCell ref="E5:H5"/>
    <mergeCell ref="I5:L5"/>
    <mergeCell ref="E6:H6"/>
    <mergeCell ref="I6:L6"/>
  </mergeCells>
  <pageMargins left="0.7" right="0.7" top="0.75" bottom="0.75" header="0.3" footer="0.3"/>
  <pageSetup orientation="portrait"/>
  <drawing r:id="rId1"/>
  <legacyDrawing r:id="rId2"/>
  <oleObjects>
    <mc:AlternateContent xmlns:mc="http://schemas.openxmlformats.org/markup-compatibility/2006">
      <mc:Choice Requires="x14">
        <oleObject progId="PBrush" shapeId="36865" r:id="rId3">
          <objectPr defaultSize="0" autoPict="0" r:id="rId4">
            <anchor moveWithCells="1" sizeWithCells="1">
              <from>
                <xdr:col>0</xdr:col>
                <xdr:colOff>66675</xdr:colOff>
                <xdr:row>0</xdr:row>
                <xdr:rowOff>85725</xdr:rowOff>
              </from>
              <to>
                <xdr:col>1</xdr:col>
                <xdr:colOff>419100</xdr:colOff>
                <xdr:row>0</xdr:row>
                <xdr:rowOff>752475</xdr:rowOff>
              </to>
            </anchor>
          </objectPr>
        </oleObject>
      </mc:Choice>
      <mc:Fallback>
        <oleObject progId="PBrush" shapeId="36865" r:id="rId3"/>
      </mc:Fallback>
    </mc:AlternateContent>
  </oleObject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A1:F21"/>
  <sheetViews>
    <sheetView topLeftCell="A37" zoomScale="150" zoomScaleNormal="150" zoomScalePageLayoutView="150" workbookViewId="0">
      <selection activeCell="A2" sqref="A2:E2"/>
    </sheetView>
  </sheetViews>
  <sheetFormatPr baseColWidth="10" defaultColWidth="11.42578125" defaultRowHeight="16.5" x14ac:dyDescent="0.3"/>
  <cols>
    <col min="1" max="1" width="50.42578125" style="105" customWidth="1"/>
    <col min="2" max="2" width="8.7109375" style="105" customWidth="1"/>
    <col min="3" max="3" width="18" style="105" customWidth="1"/>
    <col min="4" max="4" width="9.7109375" style="105" customWidth="1"/>
    <col min="5" max="5" width="17.42578125" style="105" customWidth="1"/>
    <col min="6" max="16384" width="11.42578125" style="105"/>
  </cols>
  <sheetData>
    <row r="1" spans="1:5" s="113" customFormat="1" ht="41.25" customHeight="1" x14ac:dyDescent="0.25">
      <c r="A1" s="560" t="str">
        <f>+'EVALUACIÓN CONSOLIDADA'!A1:H1</f>
        <v>EVALUACION INVITACIÓN ABIERTA No. IA - 009 - 2016</v>
      </c>
      <c r="B1" s="560"/>
      <c r="C1" s="560"/>
      <c r="D1" s="560"/>
      <c r="E1" s="560"/>
    </row>
    <row r="2" spans="1:5" s="113" customFormat="1" ht="39.950000000000003" customHeight="1" x14ac:dyDescent="0.25">
      <c r="A2" s="560" t="str">
        <f>+'EVALUACIÓN CONSOLIDADA'!A2:H2</f>
        <v>OBJETO: REFORZAMIENTO ESTRUCTURAL DEL EDIFICIO PERTENECIENTE AL INSTITUTO COLOMBIANO PARA LA EVALUACIÓN DE LA EDUCACIÓN –  ICFES, UBICADO EN LA CALLE 17 No. 3-40 DE LA CIUDAD DE BOGOTÁ D.C.</v>
      </c>
      <c r="B2" s="560"/>
      <c r="C2" s="560"/>
      <c r="D2" s="560"/>
      <c r="E2" s="560"/>
    </row>
    <row r="3" spans="1:5" s="113" customFormat="1" ht="22.5" customHeight="1" thickBot="1" x14ac:dyDescent="0.3">
      <c r="A3" s="560" t="s">
        <v>463</v>
      </c>
      <c r="B3" s="560"/>
      <c r="C3" s="560"/>
      <c r="D3" s="560"/>
      <c r="E3" s="560"/>
    </row>
    <row r="4" spans="1:5" s="113" customFormat="1" ht="15.75" customHeight="1" thickBot="1" x14ac:dyDescent="0.3">
      <c r="A4" s="570" t="s">
        <v>143</v>
      </c>
      <c r="B4" s="567" t="s">
        <v>129</v>
      </c>
      <c r="C4" s="568"/>
      <c r="D4" s="568"/>
      <c r="E4" s="569"/>
    </row>
    <row r="5" spans="1:5" ht="14.1" customHeight="1" x14ac:dyDescent="0.3">
      <c r="A5" s="571"/>
      <c r="B5" s="563" t="s">
        <v>144</v>
      </c>
      <c r="C5" s="564"/>
      <c r="D5" s="563" t="s">
        <v>145</v>
      </c>
      <c r="E5" s="564"/>
    </row>
    <row r="6" spans="1:5" ht="17.25" thickBot="1" x14ac:dyDescent="0.35">
      <c r="A6" s="571"/>
      <c r="B6" s="565" t="str">
        <f>+'EVALUACIÓN CONSOLIDADA'!B6</f>
        <v>CONSORCIO CONCITEC PLT</v>
      </c>
      <c r="C6" s="566"/>
      <c r="D6" s="565" t="str">
        <f>+'EVALUACIÓN CONSOLIDADA'!B7</f>
        <v>CONSORCIO CC</v>
      </c>
      <c r="E6" s="566"/>
    </row>
    <row r="7" spans="1:5" ht="28.5" customHeight="1" thickBot="1" x14ac:dyDescent="0.35">
      <c r="A7" s="572"/>
      <c r="B7" s="169" t="s">
        <v>124</v>
      </c>
      <c r="C7" s="169" t="s">
        <v>146</v>
      </c>
      <c r="D7" s="169" t="s">
        <v>124</v>
      </c>
      <c r="E7" s="169" t="s">
        <v>146</v>
      </c>
    </row>
    <row r="8" spans="1:5" x14ac:dyDescent="0.3">
      <c r="A8" s="151" t="s">
        <v>458</v>
      </c>
      <c r="B8" s="160" t="s">
        <v>481</v>
      </c>
      <c r="C8" s="159">
        <v>150</v>
      </c>
      <c r="D8" s="160" t="str">
        <f>+'EXP PROPONENTE EN REFORZAMIENT '!D19</f>
        <v>125-126</v>
      </c>
      <c r="E8" s="159">
        <v>150</v>
      </c>
    </row>
    <row r="9" spans="1:5" ht="28.5" customHeight="1" x14ac:dyDescent="0.3">
      <c r="A9" s="151" t="s">
        <v>459</v>
      </c>
      <c r="B9" s="160">
        <v>208</v>
      </c>
      <c r="C9" s="159">
        <v>150</v>
      </c>
      <c r="D9" s="160">
        <v>168</v>
      </c>
      <c r="E9" s="159">
        <v>150</v>
      </c>
    </row>
    <row r="10" spans="1:5" s="150" customFormat="1" x14ac:dyDescent="0.3">
      <c r="A10" s="151" t="s">
        <v>460</v>
      </c>
      <c r="B10" s="161"/>
      <c r="C10" s="394">
        <f>+'PUNTAJE OFERTA ECO'!D27</f>
        <v>498.84683628088777</v>
      </c>
      <c r="D10" s="161"/>
      <c r="E10" s="394">
        <f>+'PUNTAJE OFERTA ECO'!I27</f>
        <v>491.60397456489557</v>
      </c>
    </row>
    <row r="11" spans="1:5" x14ac:dyDescent="0.3">
      <c r="A11" s="151" t="s">
        <v>461</v>
      </c>
      <c r="B11" s="160"/>
      <c r="C11" s="159">
        <f>+'ITEMS REPRESEN'!H13</f>
        <v>80</v>
      </c>
      <c r="D11" s="160"/>
      <c r="E11" s="365">
        <f>+'ITEMS REPRESEN'!L13</f>
        <v>90</v>
      </c>
    </row>
    <row r="12" spans="1:5" s="150" customFormat="1" ht="17.25" thickBot="1" x14ac:dyDescent="0.35">
      <c r="A12" s="170" t="s">
        <v>462</v>
      </c>
      <c r="B12" s="171">
        <v>206</v>
      </c>
      <c r="C12" s="172">
        <v>100</v>
      </c>
      <c r="D12" s="171">
        <v>170</v>
      </c>
      <c r="E12" s="172">
        <v>100</v>
      </c>
    </row>
    <row r="13" spans="1:5" s="150" customFormat="1" ht="17.25" thickBot="1" x14ac:dyDescent="0.35">
      <c r="A13" s="189" t="s">
        <v>147</v>
      </c>
      <c r="B13" s="189"/>
      <c r="C13" s="397">
        <f>SUM(C8:C12)</f>
        <v>978.84683628088783</v>
      </c>
      <c r="D13" s="397"/>
      <c r="E13" s="397">
        <f>SUM(E8:E12)</f>
        <v>981.60397456489557</v>
      </c>
    </row>
    <row r="14" spans="1:5" x14ac:dyDescent="0.3">
      <c r="C14" s="127"/>
      <c r="D14" s="127"/>
      <c r="E14" s="127"/>
    </row>
    <row r="15" spans="1:5" ht="16.5" customHeight="1" x14ac:dyDescent="0.3">
      <c r="A15" s="561" t="s">
        <v>148</v>
      </c>
      <c r="B15" s="562"/>
      <c r="C15" s="562"/>
      <c r="D15" s="562"/>
      <c r="E15" s="562"/>
    </row>
    <row r="16" spans="1:5" x14ac:dyDescent="0.3">
      <c r="A16" s="561"/>
      <c r="B16" s="562"/>
      <c r="C16" s="562"/>
      <c r="D16" s="562"/>
      <c r="E16" s="562"/>
    </row>
    <row r="17" spans="1:6" x14ac:dyDescent="0.3">
      <c r="A17" s="561"/>
      <c r="B17" s="562"/>
      <c r="C17" s="562"/>
      <c r="D17" s="562"/>
      <c r="E17" s="562"/>
    </row>
    <row r="18" spans="1:6" ht="21" customHeight="1" x14ac:dyDescent="0.3">
      <c r="A18" s="101" t="s">
        <v>126</v>
      </c>
      <c r="B18" s="101"/>
      <c r="C18" s="101"/>
      <c r="D18" s="101"/>
      <c r="E18" s="101"/>
    </row>
    <row r="19" spans="1:6" x14ac:dyDescent="0.3">
      <c r="A19" s="95"/>
      <c r="B19" s="148" t="s">
        <v>501</v>
      </c>
      <c r="C19" s="95"/>
      <c r="D19" s="95"/>
      <c r="E19" s="99"/>
    </row>
    <row r="20" spans="1:6" s="95" customFormat="1" ht="17.100000000000001" customHeight="1" x14ac:dyDescent="0.2">
      <c r="B20" s="148" t="s">
        <v>40</v>
      </c>
      <c r="C20" s="229"/>
      <c r="D20" s="229"/>
      <c r="E20" s="99"/>
    </row>
    <row r="21" spans="1:6" ht="16.5" customHeight="1" x14ac:dyDescent="0.3">
      <c r="B21" s="441" t="s">
        <v>157</v>
      </c>
      <c r="C21" s="441"/>
      <c r="D21" s="441"/>
      <c r="E21" s="441"/>
      <c r="F21" s="441"/>
    </row>
  </sheetData>
  <mergeCells count="12">
    <mergeCell ref="B21:F21"/>
    <mergeCell ref="A2:E2"/>
    <mergeCell ref="A15:A17"/>
    <mergeCell ref="B15:E17"/>
    <mergeCell ref="A1:E1"/>
    <mergeCell ref="A3:E3"/>
    <mergeCell ref="B5:C5"/>
    <mergeCell ref="B6:C6"/>
    <mergeCell ref="B4:E4"/>
    <mergeCell ref="D5:E5"/>
    <mergeCell ref="A4:A7"/>
    <mergeCell ref="D6:E6"/>
  </mergeCells>
  <pageMargins left="0.7" right="0.7" top="0.75" bottom="0.75" header="0.3" footer="0.3"/>
  <pageSetup orientation="portrait"/>
  <drawing r:id="rId1"/>
  <legacyDrawing r:id="rId2"/>
  <oleObjects>
    <mc:AlternateContent xmlns:mc="http://schemas.openxmlformats.org/markup-compatibility/2006">
      <mc:Choice Requires="x14">
        <oleObject progId="PBrush" shapeId="30722" r:id="rId3">
          <objectPr defaultSize="0" autoPict="0" r:id="rId4">
            <anchor moveWithCells="1" sizeWithCells="1">
              <from>
                <xdr:col>0</xdr:col>
                <xdr:colOff>85725</xdr:colOff>
                <xdr:row>0</xdr:row>
                <xdr:rowOff>0</xdr:rowOff>
              </from>
              <to>
                <xdr:col>0</xdr:col>
                <xdr:colOff>1028700</xdr:colOff>
                <xdr:row>0</xdr:row>
                <xdr:rowOff>485775</xdr:rowOff>
              </to>
            </anchor>
          </objectPr>
        </oleObject>
      </mc:Choice>
      <mc:Fallback>
        <oleObject progId="PBrush" shapeId="30722" r:id="rId3"/>
      </mc:Fallback>
    </mc:AlternateContent>
  </oleObject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125" zoomScaleNormal="125" zoomScalePageLayoutView="125" workbookViewId="0">
      <selection activeCell="E37" sqref="E36:E37"/>
    </sheetView>
  </sheetViews>
  <sheetFormatPr baseColWidth="10" defaultColWidth="9.140625" defaultRowHeight="15" x14ac:dyDescent="0.25"/>
  <cols>
    <col min="1" max="8" width="11.42578125" customWidth="1"/>
    <col min="9" max="9" width="18.28515625" bestFit="1" customWidth="1"/>
    <col min="10" max="256" width="11.42578125" customWidth="1"/>
  </cols>
  <sheetData>
    <row r="1" spans="1:3" ht="33.75" x14ac:dyDescent="0.25">
      <c r="A1" s="178" t="s">
        <v>149</v>
      </c>
      <c r="B1" s="179" t="s">
        <v>150</v>
      </c>
      <c r="C1" s="180" t="s">
        <v>151</v>
      </c>
    </row>
    <row r="2" spans="1:3" x14ac:dyDescent="0.25">
      <c r="A2" s="181">
        <v>1984</v>
      </c>
      <c r="B2" s="174">
        <v>376.6</v>
      </c>
      <c r="C2" s="182">
        <v>11298</v>
      </c>
    </row>
    <row r="3" spans="1:3" x14ac:dyDescent="0.25">
      <c r="A3" s="183">
        <v>1985</v>
      </c>
      <c r="B3" s="175">
        <v>451.92</v>
      </c>
      <c r="C3" s="184">
        <v>13558</v>
      </c>
    </row>
    <row r="4" spans="1:3" x14ac:dyDescent="0.25">
      <c r="A4" s="181">
        <v>1986</v>
      </c>
      <c r="B4" s="174">
        <v>560.38</v>
      </c>
      <c r="C4" s="182">
        <v>16811</v>
      </c>
    </row>
    <row r="5" spans="1:3" x14ac:dyDescent="0.25">
      <c r="A5" s="183">
        <v>1987</v>
      </c>
      <c r="B5" s="175">
        <v>683.66</v>
      </c>
      <c r="C5" s="184">
        <v>20510</v>
      </c>
    </row>
    <row r="6" spans="1:3" x14ac:dyDescent="0.25">
      <c r="A6" s="181">
        <v>1988</v>
      </c>
      <c r="B6" s="174">
        <v>854.58</v>
      </c>
      <c r="C6" s="182">
        <v>25637</v>
      </c>
    </row>
    <row r="7" spans="1:3" x14ac:dyDescent="0.25">
      <c r="A7" s="183">
        <v>1989</v>
      </c>
      <c r="B7" s="176">
        <v>1085.32</v>
      </c>
      <c r="C7" s="184">
        <v>32560</v>
      </c>
    </row>
    <row r="8" spans="1:3" x14ac:dyDescent="0.25">
      <c r="A8" s="181">
        <v>1990</v>
      </c>
      <c r="B8" s="177">
        <v>1367.5</v>
      </c>
      <c r="C8" s="182">
        <v>41025</v>
      </c>
    </row>
    <row r="9" spans="1:3" x14ac:dyDescent="0.25">
      <c r="A9" s="183">
        <v>1991</v>
      </c>
      <c r="B9" s="176">
        <v>1723.87</v>
      </c>
      <c r="C9" s="184">
        <v>51716</v>
      </c>
    </row>
    <row r="10" spans="1:3" x14ac:dyDescent="0.25">
      <c r="A10" s="181">
        <v>1992</v>
      </c>
      <c r="B10" s="177">
        <v>2173</v>
      </c>
      <c r="C10" s="182">
        <v>65190</v>
      </c>
    </row>
    <row r="11" spans="1:3" x14ac:dyDescent="0.25">
      <c r="A11" s="183">
        <v>1993</v>
      </c>
      <c r="B11" s="176">
        <v>2717</v>
      </c>
      <c r="C11" s="184">
        <v>81510</v>
      </c>
    </row>
    <row r="12" spans="1:3" x14ac:dyDescent="0.25">
      <c r="A12" s="181">
        <v>1994</v>
      </c>
      <c r="B12" s="177">
        <v>3290</v>
      </c>
      <c r="C12" s="182">
        <v>98700</v>
      </c>
    </row>
    <row r="13" spans="1:3" x14ac:dyDescent="0.25">
      <c r="A13" s="183">
        <v>1995</v>
      </c>
      <c r="B13" s="176">
        <v>3964.45</v>
      </c>
      <c r="C13" s="184">
        <v>118934</v>
      </c>
    </row>
    <row r="14" spans="1:3" x14ac:dyDescent="0.25">
      <c r="A14" s="181">
        <v>1996</v>
      </c>
      <c r="B14" s="177">
        <v>4737.5</v>
      </c>
      <c r="C14" s="182">
        <v>142125</v>
      </c>
    </row>
    <row r="15" spans="1:3" x14ac:dyDescent="0.25">
      <c r="A15" s="183">
        <v>1997</v>
      </c>
      <c r="B15" s="176">
        <v>5733.5</v>
      </c>
      <c r="C15" s="184">
        <v>172005</v>
      </c>
    </row>
    <row r="16" spans="1:3" x14ac:dyDescent="0.25">
      <c r="A16" s="181">
        <v>1998</v>
      </c>
      <c r="B16" s="177">
        <v>6794.2</v>
      </c>
      <c r="C16" s="182">
        <v>203826</v>
      </c>
    </row>
    <row r="17" spans="1:9" x14ac:dyDescent="0.25">
      <c r="A17" s="183">
        <v>1999</v>
      </c>
      <c r="B17" s="176">
        <v>7882</v>
      </c>
      <c r="C17" s="184">
        <v>236460</v>
      </c>
    </row>
    <row r="18" spans="1:9" x14ac:dyDescent="0.25">
      <c r="A18" s="181">
        <v>2000</v>
      </c>
      <c r="B18" s="177">
        <v>8670</v>
      </c>
      <c r="C18" s="182">
        <v>260100</v>
      </c>
      <c r="I18" s="190"/>
    </row>
    <row r="19" spans="1:9" x14ac:dyDescent="0.25">
      <c r="A19" s="183">
        <v>2001</v>
      </c>
      <c r="B19" s="176">
        <v>9533.33</v>
      </c>
      <c r="C19" s="184">
        <v>286000</v>
      </c>
      <c r="I19" s="191"/>
    </row>
    <row r="20" spans="1:9" x14ac:dyDescent="0.25">
      <c r="A20" s="181">
        <v>2002</v>
      </c>
      <c r="B20" s="177">
        <v>10300</v>
      </c>
      <c r="C20" s="182">
        <v>309000</v>
      </c>
      <c r="I20" s="191"/>
    </row>
    <row r="21" spans="1:9" x14ac:dyDescent="0.25">
      <c r="A21" s="183">
        <v>2003</v>
      </c>
      <c r="B21" s="176">
        <v>11066.67</v>
      </c>
      <c r="C21" s="184">
        <v>332000</v>
      </c>
    </row>
    <row r="22" spans="1:9" x14ac:dyDescent="0.25">
      <c r="A22" s="181">
        <v>2004</v>
      </c>
      <c r="B22" s="177">
        <v>11933.33</v>
      </c>
      <c r="C22" s="182">
        <v>358000</v>
      </c>
    </row>
    <row r="23" spans="1:9" x14ac:dyDescent="0.25">
      <c r="A23" s="183">
        <v>2005</v>
      </c>
      <c r="B23" s="176">
        <v>12716.67</v>
      </c>
      <c r="C23" s="184">
        <v>381500</v>
      </c>
    </row>
    <row r="24" spans="1:9" x14ac:dyDescent="0.25">
      <c r="A24" s="181">
        <v>2006</v>
      </c>
      <c r="B24" s="177">
        <v>13600</v>
      </c>
      <c r="C24" s="182">
        <v>408000</v>
      </c>
    </row>
    <row r="25" spans="1:9" x14ac:dyDescent="0.25">
      <c r="A25" s="183">
        <v>2007</v>
      </c>
      <c r="B25" s="176">
        <v>14456.67</v>
      </c>
      <c r="C25" s="184">
        <v>433700</v>
      </c>
    </row>
    <row r="26" spans="1:9" x14ac:dyDescent="0.25">
      <c r="A26" s="320">
        <v>2008</v>
      </c>
      <c r="B26" s="321">
        <v>15383.33</v>
      </c>
      <c r="C26" s="322">
        <v>461500</v>
      </c>
    </row>
    <row r="27" spans="1:9" x14ac:dyDescent="0.25">
      <c r="A27" s="183">
        <v>2009</v>
      </c>
      <c r="B27" s="176">
        <v>16563.330000000002</v>
      </c>
      <c r="C27" s="184">
        <v>496900</v>
      </c>
    </row>
    <row r="28" spans="1:9" x14ac:dyDescent="0.25">
      <c r="A28" s="181">
        <v>2010</v>
      </c>
      <c r="B28" s="177">
        <v>17166.669999999998</v>
      </c>
      <c r="C28" s="182">
        <v>515000</v>
      </c>
    </row>
    <row r="29" spans="1:9" x14ac:dyDescent="0.25">
      <c r="A29" s="183">
        <v>2011</v>
      </c>
      <c r="B29" s="176">
        <v>17853.330000000002</v>
      </c>
      <c r="C29" s="184">
        <v>535600</v>
      </c>
    </row>
    <row r="30" spans="1:9" x14ac:dyDescent="0.25">
      <c r="A30" s="181">
        <v>2012</v>
      </c>
      <c r="B30" s="177">
        <v>18890</v>
      </c>
      <c r="C30" s="182">
        <v>566700</v>
      </c>
    </row>
    <row r="31" spans="1:9" x14ac:dyDescent="0.25">
      <c r="A31" s="183">
        <v>2013</v>
      </c>
      <c r="B31" s="176">
        <v>19650</v>
      </c>
      <c r="C31" s="184">
        <v>589500</v>
      </c>
    </row>
    <row r="32" spans="1:9" x14ac:dyDescent="0.25">
      <c r="A32" s="181">
        <v>2014</v>
      </c>
      <c r="B32" s="177">
        <v>20533.330000000002</v>
      </c>
      <c r="C32" s="182">
        <v>616000</v>
      </c>
    </row>
    <row r="33" spans="1:3" ht="15.75" thickBot="1" x14ac:dyDescent="0.3">
      <c r="A33" s="185">
        <v>2015</v>
      </c>
      <c r="B33" s="186">
        <v>21478.33</v>
      </c>
      <c r="C33" s="187">
        <v>644350</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EVALUACIÓN CONSOLIDADA</vt:lpstr>
      <vt:lpstr>EXP PROPONENTE EN REFORZAMIENT </vt:lpstr>
      <vt:lpstr>CAPACIDAD TECNICA</vt:lpstr>
      <vt:lpstr>CONSORCIO CONSTRUEDUCAR 2012</vt:lpstr>
      <vt:lpstr>OFER ECONÓMICA </vt:lpstr>
      <vt:lpstr>PUNTAJE OFERTA ECO</vt:lpstr>
      <vt:lpstr>ITEMS REPRESEN</vt:lpstr>
      <vt:lpstr>PUNTAJE FINAL</vt:lpstr>
      <vt:lpstr>SMMLV</vt:lpstr>
      <vt:lpstr>'EXP PROPONENTE EN REFORZAMIENT '!Área_de_impresión</vt:lpstr>
      <vt:lpstr>'CAPACIDAD TECNICA'!Títulos_a_imprimir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ccamachoj</dc:creator>
  <cp:lastModifiedBy>Celia Ines Hernndez</cp:lastModifiedBy>
  <cp:revision/>
  <dcterms:created xsi:type="dcterms:W3CDTF">2011-12-09T19:51:55Z</dcterms:created>
  <dcterms:modified xsi:type="dcterms:W3CDTF">2016-07-25T22:59:22Z</dcterms:modified>
</cp:coreProperties>
</file>