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858"/>
  </bookViews>
  <sheets>
    <sheet name="COSTO MATERIAL DE EXAMEN" sheetId="10" r:id="rId1"/>
    <sheet name="LECTURA HOJAS DE RESPUESTA" sheetId="9" r:id="rId2"/>
    <sheet name="KITS" sheetId="7" r:id="rId3"/>
    <sheet name="TOTAL OFERTA" sheetId="11" r:id="rId4"/>
    <sheet name="RESUMEN COSTO M.E. POR PRUEBA" sheetId="3" r:id="rId5"/>
  </sheets>
  <calcPr calcId="125725"/>
</workbook>
</file>

<file path=xl/calcChain.xml><?xml version="1.0" encoding="utf-8"?>
<calcChain xmlns="http://schemas.openxmlformats.org/spreadsheetml/2006/main">
  <c r="I63" i="7"/>
  <c r="M63" s="1"/>
  <c r="N63" s="1"/>
  <c r="F63"/>
  <c r="J62"/>
  <c r="I62"/>
  <c r="M62" s="1"/>
  <c r="N62" s="1"/>
  <c r="F62"/>
  <c r="I61"/>
  <c r="J61" s="1"/>
  <c r="F61"/>
  <c r="I60"/>
  <c r="M60" s="1"/>
  <c r="N60" s="1"/>
  <c r="F60"/>
  <c r="I59"/>
  <c r="J59" s="1"/>
  <c r="F59"/>
  <c r="I58"/>
  <c r="J58" s="1"/>
  <c r="F58"/>
  <c r="I57"/>
  <c r="J57" s="1"/>
  <c r="F57"/>
  <c r="I56"/>
  <c r="M56" s="1"/>
  <c r="N56" s="1"/>
  <c r="F56"/>
  <c r="I55"/>
  <c r="M55" s="1"/>
  <c r="N55" s="1"/>
  <c r="F55"/>
  <c r="I54"/>
  <c r="J54" s="1"/>
  <c r="F54"/>
  <c r="I53"/>
  <c r="J53" s="1"/>
  <c r="F53"/>
  <c r="I52"/>
  <c r="M52" s="1"/>
  <c r="N52" s="1"/>
  <c r="F52"/>
  <c r="M51"/>
  <c r="N51" s="1"/>
  <c r="I51"/>
  <c r="J51" s="1"/>
  <c r="F51"/>
  <c r="I50"/>
  <c r="J50" s="1"/>
  <c r="F50"/>
  <c r="I49"/>
  <c r="J49" s="1"/>
  <c r="F49"/>
  <c r="I48"/>
  <c r="M48" s="1"/>
  <c r="N48" s="1"/>
  <c r="F48"/>
  <c r="I47"/>
  <c r="J47" s="1"/>
  <c r="F47"/>
  <c r="I46"/>
  <c r="J46" s="1"/>
  <c r="F46"/>
  <c r="I45"/>
  <c r="J45" s="1"/>
  <c r="F45"/>
  <c r="I44"/>
  <c r="M44" s="1"/>
  <c r="N44" s="1"/>
  <c r="F44"/>
  <c r="I43"/>
  <c r="J43" s="1"/>
  <c r="F43"/>
  <c r="I42"/>
  <c r="J42" s="1"/>
  <c r="F42"/>
  <c r="I41"/>
  <c r="J41" s="1"/>
  <c r="F41"/>
  <c r="I40"/>
  <c r="M40" s="1"/>
  <c r="N40" s="1"/>
  <c r="F40"/>
  <c r="I39"/>
  <c r="M39" s="1"/>
  <c r="N39" s="1"/>
  <c r="F39"/>
  <c r="I38"/>
  <c r="J38" s="1"/>
  <c r="F38"/>
  <c r="I37"/>
  <c r="J37" s="1"/>
  <c r="F37"/>
  <c r="I36"/>
  <c r="M36" s="1"/>
  <c r="N36" s="1"/>
  <c r="F36"/>
  <c r="I35"/>
  <c r="M35" s="1"/>
  <c r="N35" s="1"/>
  <c r="F35"/>
  <c r="I34"/>
  <c r="J34" s="1"/>
  <c r="F34"/>
  <c r="I33"/>
  <c r="J33" s="1"/>
  <c r="F33"/>
  <c r="I32"/>
  <c r="M32" s="1"/>
  <c r="N32" s="1"/>
  <c r="F32"/>
  <c r="I31"/>
  <c r="J31" s="1"/>
  <c r="F31"/>
  <c r="I30"/>
  <c r="J30" s="1"/>
  <c r="F30"/>
  <c r="I29"/>
  <c r="J29" s="1"/>
  <c r="F29"/>
  <c r="I28"/>
  <c r="M28" s="1"/>
  <c r="N28" s="1"/>
  <c r="F28"/>
  <c r="I27"/>
  <c r="J27" s="1"/>
  <c r="F27"/>
  <c r="I26"/>
  <c r="J26" s="1"/>
  <c r="F26"/>
  <c r="I25"/>
  <c r="J25" s="1"/>
  <c r="F25"/>
  <c r="I24"/>
  <c r="M24" s="1"/>
  <c r="N24" s="1"/>
  <c r="F24"/>
  <c r="J23"/>
  <c r="I23"/>
  <c r="M23" s="1"/>
  <c r="N23" s="1"/>
  <c r="F23"/>
  <c r="M22"/>
  <c r="N22" s="1"/>
  <c r="I22"/>
  <c r="J22" s="1"/>
  <c r="F22"/>
  <c r="I21"/>
  <c r="J21" s="1"/>
  <c r="F21"/>
  <c r="I20"/>
  <c r="M20" s="1"/>
  <c r="N20" s="1"/>
  <c r="F20"/>
  <c r="I19"/>
  <c r="J19" s="1"/>
  <c r="F19"/>
  <c r="I18"/>
  <c r="J18" s="1"/>
  <c r="F18"/>
  <c r="I17"/>
  <c r="J17" s="1"/>
  <c r="F17"/>
  <c r="I16"/>
  <c r="M16" s="1"/>
  <c r="N16" s="1"/>
  <c r="F16"/>
  <c r="M15"/>
  <c r="N15" s="1"/>
  <c r="I15"/>
  <c r="J15" s="1"/>
  <c r="F15"/>
  <c r="I14"/>
  <c r="J14" s="1"/>
  <c r="F14"/>
  <c r="I13"/>
  <c r="J13" s="1"/>
  <c r="F13"/>
  <c r="I12"/>
  <c r="M12" s="1"/>
  <c r="N12" s="1"/>
  <c r="F12"/>
  <c r="I11"/>
  <c r="M11" s="1"/>
  <c r="N11" s="1"/>
  <c r="F11"/>
  <c r="M10"/>
  <c r="N10" s="1"/>
  <c r="I10"/>
  <c r="J10" s="1"/>
  <c r="F10"/>
  <c r="I9"/>
  <c r="J9" s="1"/>
  <c r="F9"/>
  <c r="J63" l="1"/>
  <c r="J60"/>
  <c r="M59"/>
  <c r="N59" s="1"/>
  <c r="M54"/>
  <c r="N54" s="1"/>
  <c r="J40"/>
  <c r="J39"/>
  <c r="J36"/>
  <c r="J35"/>
  <c r="M34"/>
  <c r="N34" s="1"/>
  <c r="J20"/>
  <c r="M19"/>
  <c r="N19" s="1"/>
  <c r="M18"/>
  <c r="N18" s="1"/>
  <c r="F64"/>
  <c r="C16" i="11" s="1"/>
  <c r="E16" s="1"/>
  <c r="J11" i="7"/>
  <c r="J24"/>
  <c r="M47"/>
  <c r="N47" s="1"/>
  <c r="M50"/>
  <c r="N50" s="1"/>
  <c r="J52"/>
  <c r="J55"/>
  <c r="J12"/>
  <c r="M31"/>
  <c r="N31" s="1"/>
  <c r="M38"/>
  <c r="N38" s="1"/>
  <c r="J48"/>
  <c r="J56"/>
  <c r="M14"/>
  <c r="N14" s="1"/>
  <c r="J16"/>
  <c r="M27"/>
  <c r="N27" s="1"/>
  <c r="M30"/>
  <c r="N30" s="1"/>
  <c r="J32"/>
  <c r="M43"/>
  <c r="N43" s="1"/>
  <c r="M46"/>
  <c r="N46" s="1"/>
  <c r="M58"/>
  <c r="N58" s="1"/>
  <c r="M26"/>
  <c r="N26" s="1"/>
  <c r="J28"/>
  <c r="M42"/>
  <c r="N42" s="1"/>
  <c r="J44"/>
  <c r="M9"/>
  <c r="N9" s="1"/>
  <c r="M13"/>
  <c r="N13" s="1"/>
  <c r="M17"/>
  <c r="N17" s="1"/>
  <c r="M21"/>
  <c r="N21" s="1"/>
  <c r="M25"/>
  <c r="N25" s="1"/>
  <c r="M29"/>
  <c r="N29" s="1"/>
  <c r="M33"/>
  <c r="N33" s="1"/>
  <c r="M37"/>
  <c r="N37" s="1"/>
  <c r="M41"/>
  <c r="N41" s="1"/>
  <c r="M45"/>
  <c r="N45" s="1"/>
  <c r="M49"/>
  <c r="N49" s="1"/>
  <c r="M53"/>
  <c r="N53" s="1"/>
  <c r="M57"/>
  <c r="N57" s="1"/>
  <c r="M61"/>
  <c r="N61" s="1"/>
  <c r="J64" l="1"/>
  <c r="F16" i="11" s="1"/>
  <c r="N64" i="7"/>
  <c r="I16" i="11" s="1"/>
  <c r="J18" l="1"/>
  <c r="G18"/>
  <c r="D18"/>
  <c r="H24" i="10" l="1"/>
  <c r="H25"/>
  <c r="L25" s="1"/>
  <c r="H26"/>
  <c r="H27"/>
  <c r="L27" s="1"/>
  <c r="H28"/>
  <c r="H29"/>
  <c r="H30"/>
  <c r="H23"/>
  <c r="L23" s="1"/>
  <c r="H17"/>
  <c r="L17" s="1"/>
  <c r="H14"/>
  <c r="H15"/>
  <c r="H13"/>
  <c r="H11"/>
  <c r="L11" s="1"/>
  <c r="H14" i="9"/>
  <c r="H13"/>
  <c r="H12"/>
  <c r="H11"/>
  <c r="A3" i="11"/>
  <c r="A3" i="7"/>
  <c r="A3" i="9"/>
  <c r="A3" i="3"/>
  <c r="C14" i="9"/>
  <c r="C13"/>
  <c r="C12"/>
  <c r="F30" i="10"/>
  <c r="F29"/>
  <c r="F28"/>
  <c r="F27"/>
  <c r="F26"/>
  <c r="F25"/>
  <c r="F24"/>
  <c r="F23"/>
  <c r="F17"/>
  <c r="I17" s="1"/>
  <c r="F15"/>
  <c r="F14"/>
  <c r="F13"/>
  <c r="F11"/>
  <c r="C30"/>
  <c r="C29"/>
  <c r="C28"/>
  <c r="C27"/>
  <c r="C26"/>
  <c r="C25"/>
  <c r="C24"/>
  <c r="C23"/>
  <c r="C17"/>
  <c r="C15"/>
  <c r="C14"/>
  <c r="C13"/>
  <c r="C11"/>
  <c r="E56" i="3"/>
  <c r="F56" s="1"/>
  <c r="E55"/>
  <c r="I55" s="1"/>
  <c r="E54"/>
  <c r="F54" s="1"/>
  <c r="E53"/>
  <c r="F53" s="1"/>
  <c r="E52"/>
  <c r="F52" s="1"/>
  <c r="E51"/>
  <c r="I51" s="1"/>
  <c r="E50"/>
  <c r="F50" s="1"/>
  <c r="E49"/>
  <c r="I49" s="1"/>
  <c r="E48"/>
  <c r="F48" s="1"/>
  <c r="E47"/>
  <c r="I47" s="1"/>
  <c r="E46"/>
  <c r="F46" s="1"/>
  <c r="E45"/>
  <c r="I45" s="1"/>
  <c r="E38"/>
  <c r="F38" s="1"/>
  <c r="E37"/>
  <c r="I37" s="1"/>
  <c r="E36"/>
  <c r="F36" s="1"/>
  <c r="E35"/>
  <c r="I35" s="1"/>
  <c r="E34"/>
  <c r="F34" s="1"/>
  <c r="E28"/>
  <c r="F28" s="1"/>
  <c r="E27"/>
  <c r="I27" s="1"/>
  <c r="E26"/>
  <c r="F26" s="1"/>
  <c r="E25"/>
  <c r="I25" s="1"/>
  <c r="E24"/>
  <c r="F24" s="1"/>
  <c r="E23"/>
  <c r="I23" s="1"/>
  <c r="E22"/>
  <c r="F22" s="1"/>
  <c r="E21"/>
  <c r="F21" s="1"/>
  <c r="E20"/>
  <c r="F20" s="1"/>
  <c r="I53" l="1"/>
  <c r="I15" i="10"/>
  <c r="I14"/>
  <c r="F27" i="3"/>
  <c r="F49"/>
  <c r="I36"/>
  <c r="F45"/>
  <c r="I11" i="10"/>
  <c r="I13"/>
  <c r="I21" i="3"/>
  <c r="I34"/>
  <c r="F23"/>
  <c r="F25"/>
  <c r="F55"/>
  <c r="F51"/>
  <c r="F47"/>
  <c r="I46"/>
  <c r="I48"/>
  <c r="I50"/>
  <c r="I52"/>
  <c r="I54"/>
  <c r="I56"/>
  <c r="F35"/>
  <c r="F37"/>
  <c r="I38"/>
  <c r="I20"/>
  <c r="I22"/>
  <c r="I24"/>
  <c r="I26"/>
  <c r="I28"/>
  <c r="E13"/>
  <c r="E12"/>
  <c r="E11"/>
  <c r="E10"/>
  <c r="E9"/>
  <c r="F29" l="1"/>
  <c r="C13" i="11" s="1"/>
  <c r="E13" s="1"/>
  <c r="F57" i="3"/>
  <c r="C15" i="11" s="1"/>
  <c r="E15" s="1"/>
  <c r="H12" i="3"/>
  <c r="G12"/>
  <c r="J12" s="1"/>
  <c r="H11"/>
  <c r="G11"/>
  <c r="J11" s="1"/>
  <c r="H13"/>
  <c r="G13"/>
  <c r="J13" s="1"/>
  <c r="H10"/>
  <c r="G10"/>
  <c r="J10" s="1"/>
  <c r="H9"/>
  <c r="G9"/>
  <c r="J9" s="1"/>
  <c r="I39"/>
  <c r="F14" i="11" s="1"/>
  <c r="H14" s="1"/>
  <c r="F39" i="3"/>
  <c r="C14" i="11" s="1"/>
  <c r="E14" s="1"/>
  <c r="I57" i="3"/>
  <c r="F15" i="11" s="1"/>
  <c r="H15" s="1"/>
  <c r="I29" i="3"/>
  <c r="F13" i="11" s="1"/>
  <c r="H13" s="1"/>
  <c r="I27" i="10"/>
  <c r="I26"/>
  <c r="I24"/>
  <c r="I25"/>
  <c r="I28"/>
  <c r="I29"/>
  <c r="I30"/>
  <c r="I23"/>
  <c r="J17"/>
  <c r="M17" s="1"/>
  <c r="E17"/>
  <c r="J23"/>
  <c r="M23" s="1"/>
  <c r="J27"/>
  <c r="M27" s="1"/>
  <c r="J25"/>
  <c r="M25" s="1"/>
  <c r="E30"/>
  <c r="E29"/>
  <c r="E27"/>
  <c r="E26"/>
  <c r="E25"/>
  <c r="E28"/>
  <c r="E24"/>
  <c r="E23"/>
  <c r="E15"/>
  <c r="J11"/>
  <c r="M11" s="1"/>
  <c r="E11"/>
  <c r="E14"/>
  <c r="E13"/>
  <c r="E31" l="1"/>
  <c r="E34" s="1"/>
  <c r="I31"/>
  <c r="M18"/>
  <c r="E18"/>
  <c r="M31"/>
  <c r="L11" i="9"/>
  <c r="F11"/>
  <c r="J11" s="1"/>
  <c r="F14"/>
  <c r="F13"/>
  <c r="E12"/>
  <c r="M34" i="10" l="1"/>
  <c r="M11" i="9"/>
  <c r="M15" s="1"/>
  <c r="I17" i="11" s="1"/>
  <c r="K17" s="1"/>
  <c r="I13" i="9"/>
  <c r="I18" i="10"/>
  <c r="I34" s="1"/>
  <c r="I11" i="9"/>
  <c r="I14"/>
  <c r="E14"/>
  <c r="E13"/>
  <c r="F12"/>
  <c r="I12" s="1"/>
  <c r="K16" i="11"/>
  <c r="I15" i="9" l="1"/>
  <c r="F17" i="11" s="1"/>
  <c r="H17" s="1"/>
  <c r="E15" i="9"/>
  <c r="C17" i="11" s="1"/>
  <c r="E17" s="1"/>
  <c r="H14" i="3"/>
  <c r="F12" i="11" s="1"/>
  <c r="J14" i="3"/>
  <c r="H16" i="11"/>
  <c r="H12" l="1"/>
  <c r="H18" s="1"/>
  <c r="F18"/>
  <c r="E18"/>
  <c r="I12"/>
  <c r="I18" l="1"/>
  <c r="K12"/>
  <c r="K18" s="1"/>
  <c r="C18"/>
</calcChain>
</file>

<file path=xl/sharedStrings.xml><?xml version="1.0" encoding="utf-8"?>
<sst xmlns="http://schemas.openxmlformats.org/spreadsheetml/2006/main" count="380" uniqueCount="135">
  <si>
    <t>MATERIAL DE EXAMEN</t>
  </si>
  <si>
    <t>IMPRESIÓN Y PERSONALIZACION DE HOJAS DE RESPUESTAS HASTA CON 4 CAMBIOS</t>
  </si>
  <si>
    <t>IMPRESIÓN HOJAS DE OPERACIONES</t>
  </si>
  <si>
    <t>IMPRESIÓN ACTA DE SESION</t>
  </si>
  <si>
    <t>EMPAQUE INDIVIDUALES DE MATERIAL DE EXAMEN</t>
  </si>
  <si>
    <t>HOJA BORRADOR</t>
  </si>
  <si>
    <t>IMPRESIÓN ACTA DE SESIÓN</t>
  </si>
  <si>
    <t>IMPRESIÓN CERTIFICADO DE ASISTENCIA</t>
  </si>
  <si>
    <t>EMPAQUE INDIVIDUAL DE MATERIALES DE EXAMEN</t>
  </si>
  <si>
    <t>PRECIO UNIT.</t>
  </si>
  <si>
    <t>ITEM</t>
  </si>
  <si>
    <t>IMPRESIÓN PLANOS DE ARQUITECTURA</t>
  </si>
  <si>
    <t>Esferos de tinta roja</t>
  </si>
  <si>
    <t>Esferos de tinta negra</t>
  </si>
  <si>
    <t xml:space="preserve">Lápices </t>
  </si>
  <si>
    <t>Marcadores Borrables</t>
  </si>
  <si>
    <t>Bolsa Blanca con manijas</t>
  </si>
  <si>
    <t xml:space="preserve">Bolsas plásticas para hojas de respuesta </t>
  </si>
  <si>
    <t>Bolsa plástica grande para empacar todas las hojas de respuestas</t>
  </si>
  <si>
    <t>Cinta pegante pequeña</t>
  </si>
  <si>
    <t>Bandas de Caucho</t>
  </si>
  <si>
    <t>Clips</t>
  </si>
  <si>
    <t>Sobre de manila (carta u oficio)</t>
  </si>
  <si>
    <t>Huellero</t>
  </si>
  <si>
    <t>Afiche Baños</t>
  </si>
  <si>
    <t>Afiche Hora inicio y fin primera y segunda sesión</t>
  </si>
  <si>
    <t>Afiche Instrucciones examinandos</t>
  </si>
  <si>
    <t>Afiche Oficina del Delegado ICFES</t>
  </si>
  <si>
    <t>Afiche Prohibido el ingreso de elementos no permitidos (celulares, aparatos electrónicos, bolsos)</t>
  </si>
  <si>
    <t>Afiche Silencio</t>
  </si>
  <si>
    <t>Rótulo puerta salón</t>
  </si>
  <si>
    <t>Credencial para Coordinador de sitio</t>
  </si>
  <si>
    <t>Credencial para el Auxiliar</t>
  </si>
  <si>
    <t>Credencial para el Dactiloscópista</t>
  </si>
  <si>
    <t>Credencial para Jefe de Salón</t>
  </si>
  <si>
    <t>Credencial para Coordinador de seguridad</t>
  </si>
  <si>
    <t>Credencial para Coordinador de salón</t>
  </si>
  <si>
    <t>Manual del Delegado</t>
  </si>
  <si>
    <t>Manual del Coordinador de sitio</t>
  </si>
  <si>
    <t>Manual del Coordinador de seguridad</t>
  </si>
  <si>
    <t>Manual del Coordinador de salones</t>
  </si>
  <si>
    <t>Manual del Jefe de salón</t>
  </si>
  <si>
    <t>Manual del Dactiloscopista</t>
  </si>
  <si>
    <t>Carpeta de yute (incluye gancho para la carpeta)</t>
  </si>
  <si>
    <t>Credencial grande para el Delegado</t>
  </si>
  <si>
    <t>Formato de corrección de datos</t>
  </si>
  <si>
    <t>Formato de Recepcion de informes al delegado</t>
  </si>
  <si>
    <t>Formato de ubicación</t>
  </si>
  <si>
    <t>Formato de preguntas dudosas</t>
  </si>
  <si>
    <t>Acta de anulación</t>
  </si>
  <si>
    <t>Informe del coordinador de salones</t>
  </si>
  <si>
    <t>Informe sobre la organización y desarrollo de la aplicación</t>
  </si>
  <si>
    <t>Informe específico de aplicación</t>
  </si>
  <si>
    <t>Formato de visita a los sitios de aplicación</t>
  </si>
  <si>
    <t>Carta de solicitud de personal</t>
  </si>
  <si>
    <t>Frecuencia por sitio</t>
  </si>
  <si>
    <t>Instrucciones específicas de la prueba</t>
  </si>
  <si>
    <t>Listado Alfabético</t>
  </si>
  <si>
    <t>Listado de identificación de ausentes</t>
  </si>
  <si>
    <t>Listado puerta de salón</t>
  </si>
  <si>
    <t>Listado de registro de asistencia e identificación</t>
  </si>
  <si>
    <t>ELEMENTO</t>
  </si>
  <si>
    <t>Escarapela Grande</t>
  </si>
  <si>
    <t>Escarapela Pequeña</t>
  </si>
  <si>
    <t>Gancho para escarapela</t>
  </si>
  <si>
    <t>Acta para examinandos que no presentaron documento válido</t>
  </si>
  <si>
    <t xml:space="preserve">PROPONENTE: </t>
  </si>
  <si>
    <t>DESCRIPCIÓN</t>
  </si>
  <si>
    <t>MEDIDA</t>
  </si>
  <si>
    <t>CANTIDAD</t>
  </si>
  <si>
    <t>PRECIO UNITARIO</t>
  </si>
  <si>
    <t>PRECIO TOTAL DE ITEMS PRUEBAS ICFES</t>
  </si>
  <si>
    <t>UNIDAD</t>
  </si>
  <si>
    <t>PRECIO TOTAL ELEMENTOS DE KITS DE APLICACIÓN</t>
  </si>
  <si>
    <t>IMPRESIÓN Y PERSONALIZACION DE HOJAS DE RESPUESTAS HASTA CON 4 CAMBIOS.</t>
  </si>
  <si>
    <t>REJILLAS DE ARQUITECTURA</t>
  </si>
  <si>
    <t>TOTAL OFERTA ECONÓMICA</t>
  </si>
  <si>
    <t>TOTAL LECTURA DE HOJAS DE RESPUESTAS</t>
  </si>
  <si>
    <t>SERVICIOS</t>
  </si>
  <si>
    <t xml:space="preserve">PRECIO TOTAL </t>
  </si>
  <si>
    <t>INCREMENTO PRECIO UNITARIO</t>
  </si>
  <si>
    <t>IMPRESIÓN  HOJAS OPERACIONES</t>
  </si>
  <si>
    <t>IMPRESIÓN  HOJAS DE BORRADOR</t>
  </si>
  <si>
    <t>IMPRESIÓN ACTAS DE SESION</t>
  </si>
  <si>
    <t>IMPRESIÓN CERTIFICADOS DE ASISTENCIA</t>
  </si>
  <si>
    <t>EMPAQUE INDIVIDUAL MATERIAL DE EXAMEN</t>
  </si>
  <si>
    <t>ROTULOS ARQUITECTURA</t>
  </si>
  <si>
    <r>
      <rPr>
        <sz val="10"/>
        <rFont val="Arial"/>
        <family val="2"/>
      </rPr>
      <t>IMPRESIÓN Y PERSONALIZACION DE HOJAS DE RESPUESTA HASTA CON 4 CAMBIOS</t>
    </r>
  </si>
  <si>
    <t>SABER 11B</t>
  </si>
  <si>
    <t>SABER PRO T&amp;T</t>
  </si>
  <si>
    <t>SABER 11A</t>
  </si>
  <si>
    <t>SABER PRO PROFESIONAL</t>
  </si>
  <si>
    <t>KITS</t>
  </si>
  <si>
    <t>LECTURA HOJAS DE RESPUESTA</t>
  </si>
  <si>
    <t>LECTURA DEL TOTAL DE HOJAS DE RESPUESTAS SABER 11B</t>
  </si>
  <si>
    <t>LECTURA DEL TOTAL DE HOJAS DE RESPUESTAS SABER PRO T&amp;T</t>
  </si>
  <si>
    <t>LECTURA DEL TOTAL DE HOJAS DE RESPUESTAS SABER 11A</t>
  </si>
  <si>
    <t>LECTURA DEL TOTAL DE HOJAS DE RESPUESTAS SABER PRO PROFESIONAL</t>
  </si>
  <si>
    <r>
      <t>IMPRESIÓN, ARMADO Y PERSONALIZACION DE CUADERNILLOS PLEGADOS DE 24 A 36 PÁGINAS, HASTA CON 78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CAMBIOS.</t>
    </r>
  </si>
  <si>
    <t>IMPRESIÓN, ARMADO Y PERSONALIZADO DE CUADERNILLOS PLEGADOS DE 12 A 36 PÁGINAS, HASTA CON 100 CAMBIOS</t>
  </si>
  <si>
    <t>IMPRESIÓN, ARMADO Y PERSONALIZADO DE CUADERNILLOS COSIDOS DE 4 A 64 PAGINAS, CON HASTA 120 CAMBIOS</t>
  </si>
  <si>
    <t>IMPRESIÓN, ARMADO Y PERSONALIZACION DE CUADERNILLOS PLEGADOS DE 4 PAGINAS (PREGUNTA ABIERTA), HASTA CON 6 CAMBIOS.</t>
  </si>
  <si>
    <t>IMPRESIÓN, ARMADO Y PERSONALIZADO DE CUADERNILLOS COSIDOS DESDE 4 HASTA 64 PAGINAS, HASTA 120 CAMBIOS.</t>
  </si>
  <si>
    <t>IMPRESIÓN, ARMADO Y PERSONALIZADO DE CUADERNILLOS PLEGADOS DE 12 A 36 PÁGINAS, HASTA CON 100 CAMBIOS.</t>
  </si>
  <si>
    <t>TOTAL CUADERNILLOS</t>
  </si>
  <si>
    <t>CUADERNILLOS PRUEBAS SABER 11 A Y SABER 11B</t>
  </si>
  <si>
    <t>CUADERNILLOS SABER PRO TÉCNICOS Y TECNOLOGOS Y SABER PRO PROFESIONALES</t>
  </si>
  <si>
    <t>IMPRESIÓN HOJAS OPERACIONES</t>
  </si>
  <si>
    <t>IMPRESIÓN HOJAS DE BORRADOR</t>
  </si>
  <si>
    <t>N/A</t>
  </si>
  <si>
    <t>TOTAL MATERIAL COMPLEMENTARIO</t>
  </si>
  <si>
    <t>HOJAS DE RESPUESTAS SABER 11 A, SABER 11 B, SABER PRO TyT, SABER PRO PROFESIONALES</t>
  </si>
  <si>
    <t>MATERIAL COMPLEMENTARIO SABER 11 A, SABER 11 B, SABER PRO TyT, SABER PRO PROFESIONALES</t>
  </si>
  <si>
    <t>SABER PRO TÉCNICOS Y TECNÓLOGOS: 2016 - 2017</t>
  </si>
  <si>
    <t>SABER 11 B: 2017 - 2018</t>
  </si>
  <si>
    <t>SABER 11 A: 2016 -2017</t>
  </si>
  <si>
    <t>SABER PRO PROFESIONALES: 2016 - 2017</t>
  </si>
  <si>
    <t>COSTO TOTAL MATERIAL DE EXAMEN POR VIGENCIA</t>
  </si>
  <si>
    <t>Resumen de costos de material de examen para cada una de las pruebas por vigencia, segunos precios unitarios ofertados en "Costo material de examen".</t>
  </si>
  <si>
    <t>PRECIO UNITARIO SIN IMPUESTOS</t>
  </si>
  <si>
    <t>PRECIO TOTAL SIN IMPUESTOS</t>
  </si>
  <si>
    <t xml:space="preserve">PRECIO UNITARIO SIN IMPUESTOS </t>
  </si>
  <si>
    <t>PRECIO TOTAL  SIN IMPUESTOS</t>
  </si>
  <si>
    <t xml:space="preserve">PRECIO TOTAL SIN IMPUESTOS </t>
  </si>
  <si>
    <t>IMPUESTOS</t>
  </si>
  <si>
    <t>PRECIO TOTAL CON IMPUESTOS</t>
  </si>
  <si>
    <t>Registre el valor nominal de los impuestos para cada aplicación y cada vigencia.</t>
  </si>
  <si>
    <t>IMPRESIÓN, ARMADO Y PERSONALIZACION DE CUADERNILLOS PLEGADOS DE 24 A 36 PÁGINAS, HASTA CON 78 CAMBIOS.</t>
  </si>
  <si>
    <t>Registre el precio unitario sin decimales a ofertar para el servicio de lectura de hojas de respuestas, el cual incluye el procesamiento, resolución de inconsistencia y almacenamiento por cuatro meses según lo descrito en el anexo técnico. Los valores registrados en esta tabla se verán reflejados en la tabla "Resumen costo por prueba".</t>
  </si>
  <si>
    <t>Borradores</t>
  </si>
  <si>
    <t>Tajalapiz</t>
  </si>
  <si>
    <t>Registre el precio unitario sin decimales a ofertar para cada uno de los elementos de material de examen correspondientes a las diferentes pruebas. Los valores registrados en esta tabla se verán reflejados en la tabla "Resumen costo por prueba".</t>
  </si>
  <si>
    <t>FORMATO 10
OFERTA ECONOMICA
CONVOCATORIA PUBLICA CP XXX-2016</t>
  </si>
  <si>
    <t>Nota: Los precios unitarios para las vigencias 2017 y 2018 se proyectaron con un crecimiento según el valor del IPC Colombiano registrado en el año 2015 según fuente Banco de la República - Colombia.
Los valores de los precios ofertaron serán ajustados de acuerdo con los valores reales del crecimiento del IPC para las vigencias2017 y 2018; una vez sean definidas por el Banco de la República este indicador en cada una de las vigencias.</t>
  </si>
  <si>
    <t>Registre el precio unitario sin decimales a ofertar para cada uno de los elementos de los kits de aplicación. Los valores registrados en esta tabla se verán reflejados en la tabla "Resumen costo por prueba".</t>
  </si>
</sst>
</file>

<file path=xl/styles.xml><?xml version="1.0" encoding="utf-8"?>
<styleSheet xmlns="http://schemas.openxmlformats.org/spreadsheetml/2006/main">
  <numFmts count="11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###0;###0"/>
    <numFmt numFmtId="170" formatCode="_-[$$-240A]\ * #,##0_ ;_-[$$-240A]\ * \-#,##0\ ;_-[$$-240A]\ * &quot;-&quot;_ ;_-@_ "/>
    <numFmt numFmtId="171" formatCode="0.0%"/>
    <numFmt numFmtId="172" formatCode="_(&quot;$&quot;\ * #,##0_);_(&quot;$&quot;\ * \(#,##0\);_(&quot;$&quot;\ 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0">
    <xf numFmtId="0" fontId="0" fillId="0" borderId="0" xfId="0"/>
    <xf numFmtId="0" fontId="6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top" wrapText="1"/>
    </xf>
    <xf numFmtId="3" fontId="3" fillId="3" borderId="5" xfId="3" applyNumberFormat="1" applyFont="1" applyFill="1" applyBorder="1" applyAlignment="1" applyProtection="1">
      <alignment horizontal="center" vertical="center" wrapText="1"/>
    </xf>
    <xf numFmtId="171" fontId="6" fillId="3" borderId="5" xfId="17" applyNumberFormat="1" applyFont="1" applyFill="1" applyBorder="1" applyAlignment="1" applyProtection="1">
      <alignment horizontal="center" wrapText="1"/>
    </xf>
    <xf numFmtId="44" fontId="6" fillId="3" borderId="1" xfId="18" applyNumberFormat="1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left" vertical="top" wrapText="1"/>
    </xf>
    <xf numFmtId="3" fontId="3" fillId="3" borderId="29" xfId="3" applyNumberFormat="1" applyFont="1" applyFill="1" applyBorder="1" applyAlignment="1" applyProtection="1">
      <alignment horizontal="center" vertical="center" wrapText="1"/>
    </xf>
    <xf numFmtId="44" fontId="6" fillId="3" borderId="8" xfId="18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170" fontId="5" fillId="3" borderId="30" xfId="0" applyNumberFormat="1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left" vertical="center" wrapText="1"/>
    </xf>
    <xf numFmtId="44" fontId="6" fillId="3" borderId="5" xfId="18" applyNumberFormat="1" applyFont="1" applyFill="1" applyBorder="1" applyAlignment="1" applyProtection="1">
      <alignment horizont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170" fontId="6" fillId="3" borderId="54" xfId="0" applyNumberFormat="1" applyFont="1" applyFill="1" applyBorder="1" applyAlignment="1" applyProtection="1">
      <alignment horizontal="center" vertical="center"/>
    </xf>
    <xf numFmtId="170" fontId="5" fillId="3" borderId="30" xfId="0" applyNumberFormat="1" applyFont="1" applyFill="1" applyBorder="1" applyAlignment="1" applyProtection="1">
      <alignment horizontal="center" vertical="center"/>
    </xf>
    <xf numFmtId="171" fontId="6" fillId="3" borderId="2" xfId="17" applyNumberFormat="1" applyFont="1" applyFill="1" applyBorder="1" applyAlignment="1" applyProtection="1">
      <alignment horizontal="center" wrapText="1"/>
    </xf>
    <xf numFmtId="171" fontId="6" fillId="3" borderId="11" xfId="17" applyNumberFormat="1" applyFont="1" applyFill="1" applyBorder="1" applyAlignment="1" applyProtection="1">
      <alignment horizontal="center" wrapText="1"/>
    </xf>
    <xf numFmtId="0" fontId="6" fillId="3" borderId="34" xfId="0" applyFont="1" applyFill="1" applyBorder="1" applyAlignment="1" applyProtection="1">
      <alignment horizontal="left" vertical="center" wrapText="1"/>
    </xf>
    <xf numFmtId="3" fontId="3" fillId="3" borderId="34" xfId="3" applyNumberFormat="1" applyFont="1" applyFill="1" applyBorder="1" applyAlignment="1" applyProtection="1">
      <alignment horizontal="center" vertical="center" wrapText="1"/>
    </xf>
    <xf numFmtId="170" fontId="6" fillId="3" borderId="53" xfId="0" applyNumberFormat="1" applyFont="1" applyFill="1" applyBorder="1" applyAlignment="1" applyProtection="1">
      <alignment horizontal="center" vertical="center"/>
    </xf>
    <xf numFmtId="171" fontId="6" fillId="3" borderId="40" xfId="17" applyNumberFormat="1" applyFont="1" applyFill="1" applyBorder="1" applyAlignment="1" applyProtection="1">
      <alignment horizontal="center" wrapText="1"/>
    </xf>
    <xf numFmtId="44" fontId="6" fillId="3" borderId="41" xfId="18" applyNumberFormat="1" applyFont="1" applyFill="1" applyBorder="1" applyAlignment="1" applyProtection="1">
      <alignment horizont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70" fontId="6" fillId="3" borderId="34" xfId="0" applyNumberFormat="1" applyFont="1" applyFill="1" applyBorder="1" applyAlignment="1" applyProtection="1">
      <alignment horizontal="center" vertical="center" wrapText="1"/>
    </xf>
    <xf numFmtId="170" fontId="6" fillId="3" borderId="5" xfId="0" applyNumberFormat="1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3" fillId="3" borderId="34" xfId="13" applyFont="1" applyFill="1" applyBorder="1" applyAlignment="1" applyProtection="1">
      <alignment horizontal="left" vertical="center" wrapText="1"/>
    </xf>
    <xf numFmtId="171" fontId="6" fillId="3" borderId="46" xfId="17" applyNumberFormat="1" applyFont="1" applyFill="1" applyBorder="1" applyAlignment="1" applyProtection="1">
      <alignment horizontal="center" wrapText="1"/>
    </xf>
    <xf numFmtId="170" fontId="6" fillId="3" borderId="53" xfId="0" applyNumberFormat="1" applyFont="1" applyFill="1" applyBorder="1" applyAlignment="1" applyProtection="1">
      <alignment horizont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3" fillId="3" borderId="5" xfId="13" applyFont="1" applyFill="1" applyBorder="1" applyAlignment="1" applyProtection="1">
      <alignment horizontal="left" vertical="center" wrapText="1"/>
    </xf>
    <xf numFmtId="171" fontId="6" fillId="3" borderId="28" xfId="17" applyNumberFormat="1" applyFont="1" applyFill="1" applyBorder="1" applyAlignment="1" applyProtection="1">
      <alignment horizontal="center" wrapText="1"/>
    </xf>
    <xf numFmtId="170" fontId="6" fillId="3" borderId="54" xfId="0" applyNumberFormat="1" applyFont="1" applyFill="1" applyBorder="1" applyAlignment="1" applyProtection="1">
      <alignment horizontal="center" wrapText="1"/>
    </xf>
    <xf numFmtId="0" fontId="6" fillId="3" borderId="34" xfId="0" applyFont="1" applyFill="1" applyBorder="1" applyAlignment="1" applyProtection="1">
      <alignment horizontal="center" vertical="center"/>
    </xf>
    <xf numFmtId="168" fontId="6" fillId="3" borderId="34" xfId="1" applyNumberFormat="1" applyFont="1" applyFill="1" applyBorder="1" applyAlignment="1" applyProtection="1">
      <alignment horizontal="center" vertical="center"/>
    </xf>
    <xf numFmtId="168" fontId="6" fillId="3" borderId="34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left" vertical="center" wrapText="1"/>
    </xf>
    <xf numFmtId="168" fontId="6" fillId="3" borderId="5" xfId="1" applyNumberFormat="1" applyFont="1" applyFill="1" applyBorder="1" applyAlignment="1" applyProtection="1">
      <alignment horizontal="center" vertical="center"/>
    </xf>
    <xf numFmtId="168" fontId="6" fillId="3" borderId="5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left" vertical="center" wrapText="1"/>
    </xf>
    <xf numFmtId="168" fontId="6" fillId="3" borderId="29" xfId="1" applyNumberFormat="1" applyFont="1" applyFill="1" applyBorder="1" applyAlignment="1" applyProtection="1">
      <alignment horizontal="center" vertical="center"/>
    </xf>
    <xf numFmtId="170" fontId="6" fillId="3" borderId="55" xfId="0" applyNumberFormat="1" applyFont="1" applyFill="1" applyBorder="1" applyAlignment="1" applyProtection="1">
      <alignment horizontal="center" wrapText="1"/>
    </xf>
    <xf numFmtId="170" fontId="6" fillId="3" borderId="53" xfId="0" applyNumberFormat="1" applyFont="1" applyFill="1" applyBorder="1" applyAlignment="1" applyProtection="1">
      <alignment horizontal="center" vertical="center" wrapText="1"/>
    </xf>
    <xf numFmtId="170" fontId="6" fillId="3" borderId="54" xfId="0" applyNumberFormat="1" applyFont="1" applyFill="1" applyBorder="1" applyAlignment="1" applyProtection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</xf>
    <xf numFmtId="0" fontId="3" fillId="3" borderId="29" xfId="13" applyFont="1" applyFill="1" applyBorder="1" applyAlignment="1" applyProtection="1">
      <alignment horizontal="left" vertical="center" wrapText="1"/>
    </xf>
    <xf numFmtId="170" fontId="6" fillId="3" borderId="55" xfId="0" applyNumberFormat="1" applyFont="1" applyFill="1" applyBorder="1" applyAlignment="1" applyProtection="1">
      <alignment horizontal="center" vertical="center" wrapText="1"/>
    </xf>
    <xf numFmtId="170" fontId="5" fillId="3" borderId="26" xfId="0" applyNumberFormat="1" applyFont="1" applyFill="1" applyBorder="1" applyAlignment="1" applyProtection="1">
      <alignment horizontal="center" vertical="center"/>
    </xf>
    <xf numFmtId="170" fontId="5" fillId="3" borderId="26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169" fontId="11" fillId="3" borderId="2" xfId="0" applyNumberFormat="1" applyFont="1" applyFill="1" applyBorder="1" applyAlignment="1" applyProtection="1">
      <alignment horizontal="center" vertical="center" wrapText="1"/>
    </xf>
    <xf numFmtId="0" fontId="12" fillId="3" borderId="28" xfId="0" applyFont="1" applyFill="1" applyBorder="1" applyAlignment="1" applyProtection="1">
      <alignment horizontal="left" vertical="center" wrapText="1"/>
    </xf>
    <xf numFmtId="3" fontId="12" fillId="3" borderId="2" xfId="3" applyNumberFormat="1" applyFont="1" applyFill="1" applyBorder="1" applyAlignment="1" applyProtection="1">
      <alignment horizontal="center" vertical="center" wrapText="1"/>
    </xf>
    <xf numFmtId="44" fontId="6" fillId="3" borderId="5" xfId="18" applyFont="1" applyFill="1" applyBorder="1" applyAlignment="1" applyProtection="1">
      <alignment horizontal="center" wrapText="1"/>
    </xf>
    <xf numFmtId="169" fontId="11" fillId="3" borderId="11" xfId="0" applyNumberFormat="1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left" vertical="center" wrapText="1"/>
    </xf>
    <xf numFmtId="3" fontId="12" fillId="3" borderId="11" xfId="3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/>
    <xf numFmtId="170" fontId="9" fillId="3" borderId="30" xfId="0" applyNumberFormat="1" applyFont="1" applyFill="1" applyBorder="1" applyProtection="1"/>
    <xf numFmtId="0" fontId="6" fillId="0" borderId="0" xfId="0" applyFont="1" applyProtection="1"/>
    <xf numFmtId="0" fontId="5" fillId="0" borderId="0" xfId="0" applyFont="1" applyBorder="1" applyAlignment="1" applyProtection="1">
      <alignment horizontal="left" wrapText="1"/>
    </xf>
    <xf numFmtId="168" fontId="0" fillId="3" borderId="5" xfId="1" applyNumberFormat="1" applyFont="1" applyFill="1" applyBorder="1" applyAlignment="1" applyProtection="1">
      <alignment horizontal="center" vertical="center"/>
    </xf>
    <xf numFmtId="170" fontId="6" fillId="3" borderId="5" xfId="0" applyNumberFormat="1" applyFont="1" applyFill="1" applyBorder="1" applyProtection="1"/>
    <xf numFmtId="0" fontId="6" fillId="0" borderId="0" xfId="0" applyFont="1" applyAlignment="1" applyProtection="1">
      <alignment wrapText="1"/>
    </xf>
    <xf numFmtId="170" fontId="6" fillId="0" borderId="5" xfId="0" applyNumberFormat="1" applyFont="1" applyBorder="1" applyProtection="1">
      <protection locked="0"/>
    </xf>
    <xf numFmtId="0" fontId="6" fillId="0" borderId="0" xfId="0" applyFont="1" applyBorder="1" applyProtection="1"/>
    <xf numFmtId="171" fontId="6" fillId="3" borderId="5" xfId="17" applyNumberFormat="1" applyFont="1" applyFill="1" applyBorder="1" applyAlignment="1" applyProtection="1">
      <alignment horizontal="center" vertical="center" wrapText="1"/>
    </xf>
    <xf numFmtId="171" fontId="6" fillId="3" borderId="7" xfId="17" applyNumberFormat="1" applyFont="1" applyFill="1" applyBorder="1" applyAlignment="1" applyProtection="1">
      <alignment horizontal="center" vertical="center" wrapText="1"/>
    </xf>
    <xf numFmtId="170" fontId="10" fillId="0" borderId="5" xfId="0" applyNumberFormat="1" applyFont="1" applyFill="1" applyBorder="1" applyAlignment="1" applyProtection="1">
      <alignment horizontal="center" vertical="center"/>
      <protection locked="0"/>
    </xf>
    <xf numFmtId="170" fontId="10" fillId="3" borderId="1" xfId="0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170" fontId="10" fillId="0" borderId="7" xfId="0" applyNumberFormat="1" applyFont="1" applyFill="1" applyBorder="1" applyAlignment="1" applyProtection="1">
      <alignment horizontal="center" vertical="center"/>
      <protection locked="0"/>
    </xf>
    <xf numFmtId="170" fontId="10" fillId="3" borderId="8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170" fontId="9" fillId="3" borderId="30" xfId="0" applyNumberFormat="1" applyFont="1" applyFill="1" applyBorder="1" applyAlignment="1" applyProtection="1"/>
    <xf numFmtId="170" fontId="10" fillId="3" borderId="5" xfId="0" applyNumberFormat="1" applyFont="1" applyFill="1" applyBorder="1" applyAlignment="1" applyProtection="1">
      <alignment horizontal="center" vertical="center"/>
    </xf>
    <xf numFmtId="170" fontId="10" fillId="3" borderId="7" xfId="0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170" fontId="6" fillId="3" borderId="59" xfId="0" applyNumberFormat="1" applyFont="1" applyFill="1" applyBorder="1" applyAlignment="1" applyProtection="1">
      <alignment horizontal="center" wrapText="1"/>
    </xf>
    <xf numFmtId="170" fontId="6" fillId="3" borderId="31" xfId="0" applyNumberFormat="1" applyFont="1" applyFill="1" applyBorder="1" applyAlignment="1" applyProtection="1">
      <alignment horizontal="center" wrapText="1"/>
    </xf>
    <xf numFmtId="170" fontId="6" fillId="3" borderId="60" xfId="0" applyNumberFormat="1" applyFont="1" applyFill="1" applyBorder="1" applyAlignment="1" applyProtection="1">
      <alignment horizontal="center" wrapText="1"/>
    </xf>
    <xf numFmtId="170" fontId="6" fillId="3" borderId="0" xfId="0" applyNumberFormat="1" applyFont="1" applyFill="1" applyBorder="1" applyAlignment="1" applyProtection="1">
      <alignment horizontal="center"/>
    </xf>
    <xf numFmtId="170" fontId="6" fillId="3" borderId="59" xfId="0" applyNumberFormat="1" applyFont="1" applyFill="1" applyBorder="1" applyAlignment="1" applyProtection="1">
      <alignment horizontal="center" vertical="center" wrapText="1"/>
    </xf>
    <xf numFmtId="170" fontId="6" fillId="3" borderId="31" xfId="0" applyNumberFormat="1" applyFont="1" applyFill="1" applyBorder="1" applyAlignment="1" applyProtection="1">
      <alignment horizontal="center" vertical="center" wrapText="1"/>
    </xf>
    <xf numFmtId="170" fontId="6" fillId="3" borderId="60" xfId="0" applyNumberFormat="1" applyFont="1" applyFill="1" applyBorder="1" applyAlignment="1" applyProtection="1">
      <alignment horizontal="center" vertical="center" wrapText="1"/>
    </xf>
    <xf numFmtId="170" fontId="5" fillId="3" borderId="0" xfId="0" applyNumberFormat="1" applyFont="1" applyFill="1" applyBorder="1" applyAlignment="1" applyProtection="1">
      <alignment horizontal="center" vertical="center"/>
    </xf>
    <xf numFmtId="170" fontId="6" fillId="3" borderId="59" xfId="0" applyNumberFormat="1" applyFont="1" applyFill="1" applyBorder="1" applyAlignment="1" applyProtection="1">
      <alignment horizontal="center" vertical="center"/>
    </xf>
    <xf numFmtId="170" fontId="6" fillId="3" borderId="31" xfId="0" applyNumberFormat="1" applyFont="1" applyFill="1" applyBorder="1" applyAlignment="1" applyProtection="1">
      <alignment horizontal="center" vertical="center"/>
    </xf>
    <xf numFmtId="170" fontId="6" fillId="3" borderId="6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/>
    </xf>
    <xf numFmtId="0" fontId="16" fillId="6" borderId="0" xfId="0" applyFont="1" applyFill="1" applyProtection="1"/>
    <xf numFmtId="0" fontId="15" fillId="2" borderId="26" xfId="0" applyFont="1" applyFill="1" applyBorder="1" applyAlignment="1" applyProtection="1">
      <alignment horizontal="center" vertical="center" wrapText="1"/>
    </xf>
    <xf numFmtId="169" fontId="17" fillId="3" borderId="34" xfId="0" applyNumberFormat="1" applyFont="1" applyFill="1" applyBorder="1" applyAlignment="1" applyProtection="1">
      <alignment horizontal="center" vertical="center" wrapText="1"/>
    </xf>
    <xf numFmtId="0" fontId="18" fillId="3" borderId="34" xfId="0" applyFont="1" applyFill="1" applyBorder="1" applyAlignment="1" applyProtection="1">
      <alignment horizontal="left" vertical="center" wrapText="1"/>
    </xf>
    <xf numFmtId="172" fontId="16" fillId="3" borderId="34" xfId="18" applyNumberFormat="1" applyFont="1" applyFill="1" applyBorder="1" applyAlignment="1" applyProtection="1">
      <alignment horizontal="center"/>
    </xf>
    <xf numFmtId="172" fontId="16" fillId="3" borderId="34" xfId="18" applyNumberFormat="1" applyFont="1" applyFill="1" applyBorder="1" applyProtection="1"/>
    <xf numFmtId="44" fontId="16" fillId="0" borderId="34" xfId="18" applyFont="1" applyFill="1" applyBorder="1" applyProtection="1"/>
    <xf numFmtId="169" fontId="17" fillId="3" borderId="5" xfId="0" applyNumberFormat="1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left" vertical="center" wrapText="1"/>
    </xf>
    <xf numFmtId="172" fontId="16" fillId="3" borderId="5" xfId="18" applyNumberFormat="1" applyFont="1" applyFill="1" applyBorder="1" applyProtection="1"/>
    <xf numFmtId="44" fontId="16" fillId="0" borderId="5" xfId="18" applyFont="1" applyFill="1" applyBorder="1" applyProtection="1"/>
    <xf numFmtId="44" fontId="16" fillId="3" borderId="5" xfId="18" applyFont="1" applyFill="1" applyBorder="1" applyProtection="1"/>
    <xf numFmtId="172" fontId="16" fillId="3" borderId="5" xfId="18" applyNumberFormat="1" applyFont="1" applyFill="1" applyBorder="1" applyAlignment="1" applyProtection="1">
      <alignment horizontal="center"/>
    </xf>
    <xf numFmtId="169" fontId="17" fillId="3" borderId="29" xfId="0" applyNumberFormat="1" applyFont="1" applyFill="1" applyBorder="1" applyAlignment="1" applyProtection="1">
      <alignment horizontal="center" vertical="center" wrapText="1"/>
    </xf>
    <xf numFmtId="0" fontId="18" fillId="3" borderId="29" xfId="0" applyFont="1" applyFill="1" applyBorder="1" applyAlignment="1" applyProtection="1">
      <alignment horizontal="left" vertical="center" wrapText="1"/>
    </xf>
    <xf numFmtId="172" fontId="16" fillId="3" borderId="29" xfId="18" applyNumberFormat="1" applyFont="1" applyFill="1" applyBorder="1" applyProtection="1"/>
    <xf numFmtId="44" fontId="16" fillId="0" borderId="29" xfId="18" applyFont="1" applyFill="1" applyBorder="1" applyProtection="1"/>
    <xf numFmtId="170" fontId="15" fillId="3" borderId="20" xfId="0" applyNumberFormat="1" applyFont="1" applyFill="1" applyBorder="1" applyAlignment="1" applyProtection="1">
      <alignment vertical="center"/>
    </xf>
    <xf numFmtId="172" fontId="16" fillId="3" borderId="46" xfId="18" applyNumberFormat="1" applyFont="1" applyFill="1" applyBorder="1" applyProtection="1"/>
    <xf numFmtId="172" fontId="16" fillId="3" borderId="40" xfId="18" applyNumberFormat="1" applyFont="1" applyFill="1" applyBorder="1" applyProtection="1"/>
    <xf numFmtId="172" fontId="16" fillId="3" borderId="41" xfId="18" applyNumberFormat="1" applyFont="1" applyFill="1" applyBorder="1" applyProtection="1"/>
    <xf numFmtId="172" fontId="16" fillId="3" borderId="2" xfId="18" applyNumberFormat="1" applyFont="1" applyFill="1" applyBorder="1" applyAlignment="1" applyProtection="1">
      <alignment horizontal="center"/>
    </xf>
    <xf numFmtId="172" fontId="16" fillId="3" borderId="1" xfId="18" applyNumberFormat="1" applyFont="1" applyFill="1" applyBorder="1" applyAlignment="1" applyProtection="1">
      <alignment horizontal="center"/>
    </xf>
    <xf numFmtId="172" fontId="16" fillId="3" borderId="2" xfId="18" applyNumberFormat="1" applyFont="1" applyFill="1" applyBorder="1" applyProtection="1"/>
    <xf numFmtId="170" fontId="15" fillId="3" borderId="14" xfId="0" applyNumberFormat="1" applyFont="1" applyFill="1" applyBorder="1" applyAlignment="1" applyProtection="1">
      <alignment vertical="center"/>
    </xf>
    <xf numFmtId="170" fontId="15" fillId="3" borderId="12" xfId="0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top"/>
    </xf>
    <xf numFmtId="170" fontId="6" fillId="3" borderId="29" xfId="0" applyNumberFormat="1" applyFont="1" applyFill="1" applyBorder="1" applyAlignment="1" applyProtection="1">
      <alignment horizontal="center" vertical="center" wrapText="1"/>
    </xf>
    <xf numFmtId="171" fontId="6" fillId="3" borderId="18" xfId="17" applyNumberFormat="1" applyFont="1" applyFill="1" applyBorder="1" applyAlignment="1" applyProtection="1">
      <alignment horizontal="center" wrapText="1"/>
    </xf>
    <xf numFmtId="168" fontId="0" fillId="3" borderId="29" xfId="1" applyNumberFormat="1" applyFont="1" applyFill="1" applyBorder="1" applyAlignment="1" applyProtection="1">
      <alignment horizontal="center" vertical="center"/>
    </xf>
    <xf numFmtId="170" fontId="6" fillId="0" borderId="29" xfId="0" applyNumberFormat="1" applyFont="1" applyBorder="1" applyProtection="1">
      <protection locked="0"/>
    </xf>
    <xf numFmtId="170" fontId="6" fillId="3" borderId="29" xfId="0" applyNumberFormat="1" applyFont="1" applyFill="1" applyBorder="1" applyProtection="1"/>
    <xf numFmtId="0" fontId="5" fillId="0" borderId="36" xfId="0" applyFont="1" applyBorder="1" applyAlignment="1" applyProtection="1">
      <alignment horizontal="center"/>
    </xf>
    <xf numFmtId="44" fontId="6" fillId="3" borderId="29" xfId="18" applyNumberFormat="1" applyFont="1" applyFill="1" applyBorder="1" applyAlignment="1" applyProtection="1">
      <alignment horizontal="center" wrapText="1"/>
    </xf>
    <xf numFmtId="172" fontId="16" fillId="6" borderId="0" xfId="18" applyNumberFormat="1" applyFont="1" applyFill="1" applyBorder="1" applyProtection="1"/>
    <xf numFmtId="0" fontId="2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5" fillId="2" borderId="14" xfId="0" applyFont="1" applyFill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center" vertical="center" wrapText="1"/>
    </xf>
    <xf numFmtId="0" fontId="3" fillId="5" borderId="1" xfId="13" applyFont="1" applyFill="1" applyBorder="1" applyAlignment="1" applyProtection="1">
      <alignment horizontal="left" vertical="center" wrapText="1"/>
    </xf>
    <xf numFmtId="168" fontId="3" fillId="5" borderId="38" xfId="1" applyNumberFormat="1" applyFont="1" applyFill="1" applyBorder="1" applyAlignment="1" applyProtection="1">
      <alignment horizontal="right" vertical="center" wrapText="1"/>
    </xf>
    <xf numFmtId="170" fontId="6" fillId="0" borderId="5" xfId="0" applyNumberFormat="1" applyFont="1" applyBorder="1" applyAlignment="1" applyProtection="1">
      <alignment vertical="center" wrapText="1"/>
      <protection locked="0"/>
    </xf>
    <xf numFmtId="170" fontId="6" fillId="5" borderId="1" xfId="0" applyNumberFormat="1" applyFont="1" applyFill="1" applyBorder="1" applyAlignment="1" applyProtection="1">
      <alignment horizontal="left" vertical="center" wrapText="1"/>
    </xf>
    <xf numFmtId="171" fontId="3" fillId="5" borderId="5" xfId="17" applyNumberFormat="1" applyFont="1" applyFill="1" applyBorder="1" applyAlignment="1" applyProtection="1">
      <alignment horizontal="right" vertical="center" wrapText="1"/>
    </xf>
    <xf numFmtId="170" fontId="6" fillId="5" borderId="28" xfId="0" applyNumberFormat="1" applyFont="1" applyFill="1" applyBorder="1" applyAlignment="1" applyProtection="1">
      <alignment horizontal="left" vertical="center" wrapText="1"/>
    </xf>
    <xf numFmtId="3" fontId="3" fillId="5" borderId="38" xfId="3" applyNumberFormat="1" applyFont="1" applyFill="1" applyBorder="1" applyAlignment="1" applyProtection="1">
      <alignment horizontal="right" vertical="center" wrapText="1"/>
    </xf>
    <xf numFmtId="168" fontId="6" fillId="0" borderId="0" xfId="0" applyNumberFormat="1" applyFont="1" applyProtection="1"/>
    <xf numFmtId="164" fontId="6" fillId="0" borderId="0" xfId="1" applyFont="1" applyProtection="1"/>
    <xf numFmtId="170" fontId="6" fillId="0" borderId="5" xfId="0" applyNumberFormat="1" applyFont="1" applyBorder="1" applyAlignment="1" applyProtection="1">
      <alignment horizontal="left" vertical="center" wrapText="1"/>
      <protection locked="0"/>
    </xf>
    <xf numFmtId="168" fontId="6" fillId="5" borderId="38" xfId="0" applyNumberFormat="1" applyFont="1" applyFill="1" applyBorder="1" applyAlignment="1" applyProtection="1">
      <alignment horizontal="center" vertical="center" wrapText="1"/>
    </xf>
    <xf numFmtId="168" fontId="6" fillId="5" borderId="5" xfId="0" applyNumberFormat="1" applyFont="1" applyFill="1" applyBorder="1" applyAlignment="1" applyProtection="1">
      <alignment horizontal="center" vertical="center" wrapText="1"/>
    </xf>
    <xf numFmtId="170" fontId="6" fillId="5" borderId="28" xfId="0" applyNumberFormat="1" applyFont="1" applyFill="1" applyBorder="1" applyAlignment="1" applyProtection="1">
      <alignment horizontal="center" vertical="center" wrapText="1"/>
    </xf>
    <xf numFmtId="168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left" vertical="center" wrapText="1"/>
    </xf>
    <xf numFmtId="168" fontId="3" fillId="5" borderId="24" xfId="1" applyNumberFormat="1" applyFont="1" applyFill="1" applyBorder="1" applyAlignment="1" applyProtection="1">
      <alignment horizontal="right" vertical="center" wrapText="1"/>
    </xf>
    <xf numFmtId="170" fontId="6" fillId="0" borderId="7" xfId="0" applyNumberFormat="1" applyFont="1" applyBorder="1" applyAlignment="1" applyProtection="1">
      <alignment horizontal="left" vertical="center" wrapText="1"/>
      <protection locked="0"/>
    </xf>
    <xf numFmtId="170" fontId="6" fillId="5" borderId="25" xfId="0" applyNumberFormat="1" applyFont="1" applyFill="1" applyBorder="1" applyAlignment="1" applyProtection="1">
      <alignment horizontal="left" vertical="center" wrapText="1"/>
    </xf>
    <xf numFmtId="168" fontId="3" fillId="5" borderId="11" xfId="1" applyNumberFormat="1" applyFont="1" applyFill="1" applyBorder="1" applyAlignment="1" applyProtection="1">
      <alignment horizontal="right" vertical="center" wrapText="1"/>
    </xf>
    <xf numFmtId="171" fontId="3" fillId="5" borderId="7" xfId="17" applyNumberFormat="1" applyFont="1" applyFill="1" applyBorder="1" applyAlignment="1" applyProtection="1">
      <alignment horizontal="right" vertical="center" wrapText="1"/>
    </xf>
    <xf numFmtId="170" fontId="6" fillId="5" borderId="8" xfId="0" applyNumberFormat="1" applyFont="1" applyFill="1" applyBorder="1" applyAlignment="1" applyProtection="1">
      <alignment horizontal="left" vertical="center" wrapText="1"/>
    </xf>
    <xf numFmtId="168" fontId="6" fillId="5" borderId="24" xfId="0" applyNumberFormat="1" applyFont="1" applyFill="1" applyBorder="1" applyAlignment="1" applyProtection="1">
      <alignment horizontal="right" vertical="center" wrapText="1"/>
    </xf>
    <xf numFmtId="170" fontId="6" fillId="4" borderId="12" xfId="0" applyNumberFormat="1" applyFont="1" applyFill="1" applyBorder="1" applyAlignment="1" applyProtection="1">
      <alignment wrapText="1"/>
    </xf>
    <xf numFmtId="170" fontId="6" fillId="0" borderId="0" xfId="0" applyNumberFormat="1" applyFont="1" applyFill="1" applyBorder="1" applyAlignment="1" applyProtection="1">
      <alignment wrapText="1"/>
    </xf>
    <xf numFmtId="170" fontId="6" fillId="4" borderId="26" xfId="0" applyNumberFormat="1" applyFont="1" applyFill="1" applyBorder="1" applyAlignment="1" applyProtection="1">
      <alignment wrapText="1"/>
    </xf>
    <xf numFmtId="0" fontId="6" fillId="5" borderId="5" xfId="0" applyFont="1" applyFill="1" applyBorder="1" applyAlignment="1" applyProtection="1">
      <alignment horizontal="center" vertical="center" wrapText="1"/>
    </xf>
    <xf numFmtId="3" fontId="6" fillId="5" borderId="38" xfId="0" applyNumberFormat="1" applyFont="1" applyFill="1" applyBorder="1" applyProtection="1"/>
    <xf numFmtId="170" fontId="6" fillId="5" borderId="1" xfId="0" applyNumberFormat="1" applyFont="1" applyFill="1" applyBorder="1" applyProtection="1"/>
    <xf numFmtId="170" fontId="6" fillId="5" borderId="28" xfId="0" applyNumberFormat="1" applyFont="1" applyFill="1" applyBorder="1" applyProtection="1"/>
    <xf numFmtId="3" fontId="6" fillId="5" borderId="2" xfId="0" applyNumberFormat="1" applyFont="1" applyFill="1" applyBorder="1" applyProtection="1"/>
    <xf numFmtId="170" fontId="6" fillId="5" borderId="5" xfId="0" applyNumberFormat="1" applyFont="1" applyFill="1" applyBorder="1" applyAlignment="1" applyProtection="1">
      <alignment horizontal="left" vertical="center" wrapText="1"/>
    </xf>
    <xf numFmtId="0" fontId="6" fillId="5" borderId="2" xfId="0" applyFont="1" applyFill="1" applyBorder="1" applyAlignment="1" applyProtection="1">
      <alignment horizontal="center"/>
    </xf>
    <xf numFmtId="0" fontId="6" fillId="5" borderId="5" xfId="0" applyFont="1" applyFill="1" applyBorder="1" applyProtection="1"/>
    <xf numFmtId="0" fontId="6" fillId="5" borderId="1" xfId="0" applyFont="1" applyFill="1" applyBorder="1" applyProtection="1"/>
    <xf numFmtId="0" fontId="6" fillId="5" borderId="29" xfId="0" applyFont="1" applyFill="1" applyBorder="1" applyAlignment="1" applyProtection="1">
      <alignment horizontal="center" vertical="center" wrapText="1"/>
    </xf>
    <xf numFmtId="0" fontId="3" fillId="5" borderId="44" xfId="13" applyFont="1" applyFill="1" applyBorder="1" applyAlignment="1" applyProtection="1">
      <alignment horizontal="left" vertical="center" wrapText="1"/>
    </xf>
    <xf numFmtId="3" fontId="6" fillId="5" borderId="42" xfId="0" applyNumberFormat="1" applyFont="1" applyFill="1" applyBorder="1" applyProtection="1"/>
    <xf numFmtId="170" fontId="6" fillId="0" borderId="29" xfId="0" applyNumberFormat="1" applyFont="1" applyBorder="1" applyAlignment="1" applyProtection="1">
      <alignment horizontal="left" vertical="center" wrapText="1"/>
      <protection locked="0"/>
    </xf>
    <xf numFmtId="170" fontId="6" fillId="5" borderId="44" xfId="0" applyNumberFormat="1" applyFont="1" applyFill="1" applyBorder="1" applyProtection="1"/>
    <xf numFmtId="3" fontId="6" fillId="5" borderId="11" xfId="0" applyNumberFormat="1" applyFont="1" applyFill="1" applyBorder="1" applyProtection="1"/>
    <xf numFmtId="170" fontId="6" fillId="5" borderId="8" xfId="0" applyNumberFormat="1" applyFont="1" applyFill="1" applyBorder="1" applyProtection="1"/>
    <xf numFmtId="0" fontId="6" fillId="5" borderId="11" xfId="0" applyFont="1" applyFill="1" applyBorder="1" applyAlignment="1" applyProtection="1">
      <alignment horizontal="center"/>
    </xf>
    <xf numFmtId="168" fontId="6" fillId="5" borderId="7" xfId="0" applyNumberFormat="1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Protection="1"/>
    <xf numFmtId="0" fontId="6" fillId="5" borderId="8" xfId="0" applyFont="1" applyFill="1" applyBorder="1" applyProtection="1"/>
    <xf numFmtId="170" fontId="6" fillId="4" borderId="26" xfId="0" applyNumberFormat="1" applyFont="1" applyFill="1" applyBorder="1" applyProtection="1"/>
    <xf numFmtId="170" fontId="6" fillId="0" borderId="32" xfId="0" applyNumberFormat="1" applyFont="1" applyFill="1" applyBorder="1" applyProtection="1"/>
    <xf numFmtId="170" fontId="6" fillId="4" borderId="39" xfId="0" applyNumberFormat="1" applyFont="1" applyFill="1" applyBorder="1" applyProtection="1"/>
    <xf numFmtId="170" fontId="6" fillId="0" borderId="0" xfId="0" applyNumberFormat="1" applyFont="1" applyFill="1" applyBorder="1" applyProtection="1"/>
    <xf numFmtId="170" fontId="6" fillId="4" borderId="61" xfId="0" applyNumberFormat="1" applyFont="1" applyFill="1" applyBorder="1" applyProtection="1"/>
    <xf numFmtId="0" fontId="6" fillId="0" borderId="19" xfId="0" applyFont="1" applyBorder="1" applyProtection="1"/>
    <xf numFmtId="0" fontId="19" fillId="0" borderId="0" xfId="0" applyFont="1" applyProtection="1"/>
    <xf numFmtId="3" fontId="6" fillId="5" borderId="47" xfId="0" applyNumberFormat="1" applyFont="1" applyFill="1" applyBorder="1" applyProtection="1"/>
    <xf numFmtId="170" fontId="6" fillId="0" borderId="34" xfId="0" applyNumberFormat="1" applyFont="1" applyBorder="1" applyAlignment="1" applyProtection="1">
      <alignment horizontal="left" vertical="center" wrapText="1"/>
      <protection locked="0"/>
    </xf>
    <xf numFmtId="170" fontId="6" fillId="5" borderId="41" xfId="0" applyNumberFormat="1" applyFont="1" applyFill="1" applyBorder="1" applyProtection="1"/>
    <xf numFmtId="171" fontId="3" fillId="5" borderId="34" xfId="17" applyNumberFormat="1" applyFont="1" applyFill="1" applyBorder="1" applyAlignment="1" applyProtection="1">
      <alignment horizontal="right" vertical="center" wrapText="1"/>
    </xf>
    <xf numFmtId="170" fontId="6" fillId="5" borderId="46" xfId="0" applyNumberFormat="1" applyFont="1" applyFill="1" applyBorder="1" applyProtection="1"/>
    <xf numFmtId="3" fontId="6" fillId="5" borderId="40" xfId="0" applyNumberFormat="1" applyFont="1" applyFill="1" applyBorder="1" applyProtection="1"/>
    <xf numFmtId="170" fontId="6" fillId="5" borderId="34" xfId="0" applyNumberFormat="1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16" fillId="6" borderId="0" xfId="0" applyFont="1" applyFill="1" applyAlignment="1" applyProtection="1">
      <alignment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horizontal="left" vertical="top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2" borderId="64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57" xfId="0" applyFont="1" applyFill="1" applyBorder="1" applyAlignment="1" applyProtection="1">
      <alignment horizontal="center" vertical="center" wrapText="1"/>
    </xf>
    <xf numFmtId="0" fontId="5" fillId="2" borderId="45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wrapText="1"/>
    </xf>
    <xf numFmtId="0" fontId="5" fillId="4" borderId="6" xfId="0" applyFont="1" applyFill="1" applyBorder="1" applyAlignment="1" applyProtection="1">
      <alignment horizont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/>
    </xf>
    <xf numFmtId="0" fontId="6" fillId="4" borderId="15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62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43" xfId="0" applyFont="1" applyFill="1" applyBorder="1" applyAlignment="1" applyProtection="1">
      <alignment horizontal="center" vertical="center" wrapText="1"/>
    </xf>
    <xf numFmtId="0" fontId="5" fillId="3" borderId="5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12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5" fillId="2" borderId="32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45" xfId="0" applyFont="1" applyFill="1" applyBorder="1" applyAlignment="1" applyProtection="1">
      <alignment horizontal="center"/>
    </xf>
    <xf numFmtId="0" fontId="5" fillId="2" borderId="49" xfId="0" applyFont="1" applyFill="1" applyBorder="1" applyAlignment="1" applyProtection="1">
      <alignment horizontal="center"/>
    </xf>
    <xf numFmtId="0" fontId="5" fillId="3" borderId="14" xfId="0" applyFont="1" applyFill="1" applyBorder="1" applyAlignment="1" applyProtection="1">
      <alignment horizontal="center"/>
    </xf>
    <xf numFmtId="0" fontId="5" fillId="3" borderId="15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left"/>
    </xf>
    <xf numFmtId="0" fontId="5" fillId="0" borderId="37" xfId="0" applyFont="1" applyBorder="1" applyAlignment="1" applyProtection="1">
      <alignment horizontal="left"/>
    </xf>
    <xf numFmtId="0" fontId="5" fillId="0" borderId="17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 vertical="top"/>
    </xf>
    <xf numFmtId="0" fontId="9" fillId="3" borderId="14" xfId="0" applyFont="1" applyFill="1" applyBorder="1" applyAlignment="1" applyProtection="1">
      <alignment horizontal="center"/>
    </xf>
    <xf numFmtId="0" fontId="9" fillId="3" borderId="15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9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5" fillId="0" borderId="4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 vertical="center" wrapText="1"/>
    </xf>
    <xf numFmtId="0" fontId="15" fillId="2" borderId="15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left"/>
    </xf>
    <xf numFmtId="0" fontId="15" fillId="3" borderId="14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2" borderId="33" xfId="0" applyFont="1" applyFill="1" applyBorder="1" applyAlignment="1" applyProtection="1">
      <alignment horizontal="center" vertical="center" wrapText="1"/>
    </xf>
    <xf numFmtId="0" fontId="15" fillId="2" borderId="30" xfId="0" applyFont="1" applyFill="1" applyBorder="1" applyAlignment="1" applyProtection="1">
      <alignment horizontal="center" vertical="center" wrapText="1"/>
    </xf>
    <xf numFmtId="0" fontId="5" fillId="5" borderId="28" xfId="0" applyFont="1" applyFill="1" applyBorder="1" applyAlignment="1" applyProtection="1">
      <alignment horizontal="center"/>
    </xf>
    <xf numFmtId="0" fontId="5" fillId="5" borderId="43" xfId="0" applyFont="1" applyFill="1" applyBorder="1" applyAlignment="1" applyProtection="1">
      <alignment horizontal="center"/>
    </xf>
    <xf numFmtId="0" fontId="5" fillId="5" borderId="38" xfId="0" applyFont="1" applyFill="1" applyBorder="1" applyAlignment="1" applyProtection="1">
      <alignment horizontal="center"/>
    </xf>
    <xf numFmtId="170" fontId="6" fillId="5" borderId="5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5" fillId="2" borderId="57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 wrapText="1"/>
    </xf>
    <xf numFmtId="170" fontId="6" fillId="3" borderId="41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7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3" fillId="3" borderId="7" xfId="13" applyFont="1" applyFill="1" applyBorder="1" applyAlignment="1" applyProtection="1">
      <alignment horizontal="left" vertical="center" wrapText="1"/>
    </xf>
    <xf numFmtId="3" fontId="3" fillId="3" borderId="7" xfId="3" applyNumberFormat="1" applyFont="1" applyFill="1" applyBorder="1" applyAlignment="1" applyProtection="1">
      <alignment horizontal="center" vertical="center" wrapText="1"/>
    </xf>
    <xf numFmtId="170" fontId="6" fillId="3" borderId="8" xfId="0" applyNumberFormat="1" applyFont="1" applyFill="1" applyBorder="1" applyAlignment="1" applyProtection="1">
      <alignment horizontal="center" vertical="center" wrapText="1"/>
    </xf>
    <xf numFmtId="169" fontId="7" fillId="3" borderId="40" xfId="0" applyNumberFormat="1" applyFont="1" applyFill="1" applyBorder="1" applyAlignment="1" applyProtection="1">
      <alignment horizontal="center" vertical="center" wrapText="1"/>
    </xf>
    <xf numFmtId="170" fontId="6" fillId="3" borderId="41" xfId="0" applyNumberFormat="1" applyFont="1" applyFill="1" applyBorder="1" applyAlignment="1" applyProtection="1">
      <alignment horizontal="center"/>
    </xf>
    <xf numFmtId="169" fontId="7" fillId="3" borderId="2" xfId="0" applyNumberFormat="1" applyFont="1" applyFill="1" applyBorder="1" applyAlignment="1" applyProtection="1">
      <alignment horizontal="center" vertical="center" wrapText="1"/>
    </xf>
    <xf numFmtId="170" fontId="6" fillId="3" borderId="1" xfId="0" applyNumberFormat="1" applyFont="1" applyFill="1" applyBorder="1" applyAlignment="1" applyProtection="1">
      <alignment horizontal="center"/>
    </xf>
    <xf numFmtId="169" fontId="7" fillId="3" borderId="11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top" wrapText="1"/>
    </xf>
    <xf numFmtId="170" fontId="6" fillId="3" borderId="8" xfId="0" applyNumberFormat="1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6" fillId="3" borderId="40" xfId="0" applyFont="1" applyFill="1" applyBorder="1" applyAlignment="1" applyProtection="1">
      <alignment horizontal="center" vertical="center"/>
    </xf>
    <xf numFmtId="170" fontId="6" fillId="3" borderId="41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170" fontId="6" fillId="3" borderId="1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 wrapText="1"/>
    </xf>
    <xf numFmtId="168" fontId="6" fillId="3" borderId="7" xfId="1" applyNumberFormat="1" applyFont="1" applyFill="1" applyBorder="1" applyAlignment="1" applyProtection="1">
      <alignment horizontal="center" vertical="center"/>
    </xf>
    <xf numFmtId="168" fontId="6" fillId="3" borderId="7" xfId="0" applyNumberFormat="1" applyFont="1" applyFill="1" applyBorder="1" applyAlignment="1" applyProtection="1">
      <alignment horizontal="center" vertical="center"/>
    </xf>
    <xf numFmtId="170" fontId="6" fillId="3" borderId="8" xfId="0" applyNumberFormat="1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65" xfId="0" applyFont="1" applyFill="1" applyBorder="1" applyAlignment="1" applyProtection="1">
      <alignment horizontal="center" vertical="center" wrapText="1"/>
    </xf>
    <xf numFmtId="0" fontId="13" fillId="2" borderId="66" xfId="0" applyFont="1" applyFill="1" applyBorder="1" applyAlignment="1" applyProtection="1">
      <alignment horizontal="center" vertical="center" wrapText="1"/>
    </xf>
    <xf numFmtId="0" fontId="5" fillId="2" borderId="63" xfId="0" applyFont="1" applyFill="1" applyBorder="1" applyAlignment="1" applyProtection="1">
      <alignment horizontal="center" vertical="center" wrapText="1"/>
    </xf>
    <xf numFmtId="0" fontId="5" fillId="2" borderId="58" xfId="0" applyFont="1" applyFill="1" applyBorder="1" applyAlignment="1" applyProtection="1">
      <alignment horizontal="center" vertical="center" wrapText="1"/>
    </xf>
    <xf numFmtId="0" fontId="5" fillId="2" borderId="68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5" fillId="2" borderId="51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5" fillId="2" borderId="69" xfId="0" applyFont="1" applyFill="1" applyBorder="1" applyAlignment="1" applyProtection="1">
      <alignment horizontal="center" vertical="center" wrapText="1"/>
    </xf>
    <xf numFmtId="0" fontId="5" fillId="2" borderId="70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5" fillId="0" borderId="60" xfId="0" applyFont="1" applyBorder="1" applyAlignment="1" applyProtection="1"/>
    <xf numFmtId="0" fontId="5" fillId="0" borderId="36" xfId="0" applyFont="1" applyBorder="1" applyAlignment="1" applyProtection="1"/>
    <xf numFmtId="168" fontId="0" fillId="3" borderId="34" xfId="1" applyNumberFormat="1" applyFont="1" applyFill="1" applyBorder="1" applyAlignment="1" applyProtection="1">
      <alignment horizontal="center" vertical="center"/>
    </xf>
    <xf numFmtId="170" fontId="6" fillId="0" borderId="34" xfId="0" applyNumberFormat="1" applyFont="1" applyBorder="1" applyProtection="1">
      <protection locked="0"/>
    </xf>
    <xf numFmtId="170" fontId="6" fillId="3" borderId="34" xfId="0" applyNumberFormat="1" applyFont="1" applyFill="1" applyBorder="1" applyProtection="1"/>
    <xf numFmtId="171" fontId="6" fillId="3" borderId="34" xfId="17" applyNumberFormat="1" applyFont="1" applyFill="1" applyBorder="1" applyAlignment="1" applyProtection="1">
      <alignment horizontal="center" wrapText="1"/>
    </xf>
    <xf numFmtId="44" fontId="6" fillId="3" borderId="34" xfId="18" applyFont="1" applyFill="1" applyBorder="1" applyAlignment="1" applyProtection="1">
      <alignment horizontal="center" wrapText="1"/>
    </xf>
    <xf numFmtId="44" fontId="6" fillId="3" borderId="34" xfId="18" applyNumberFormat="1" applyFont="1" applyFill="1" applyBorder="1" applyAlignment="1" applyProtection="1">
      <alignment horizontal="center" wrapText="1"/>
    </xf>
    <xf numFmtId="0" fontId="5" fillId="2" borderId="61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170" fontId="15" fillId="3" borderId="67" xfId="0" applyNumberFormat="1" applyFont="1" applyFill="1" applyBorder="1" applyAlignment="1" applyProtection="1">
      <alignment vertical="center"/>
    </xf>
    <xf numFmtId="170" fontId="15" fillId="3" borderId="61" xfId="0" applyNumberFormat="1" applyFont="1" applyFill="1" applyBorder="1" applyAlignment="1" applyProtection="1">
      <alignment vertical="center"/>
    </xf>
    <xf numFmtId="170" fontId="15" fillId="3" borderId="66" xfId="0" applyNumberFormat="1" applyFont="1" applyFill="1" applyBorder="1" applyAlignment="1" applyProtection="1">
      <alignment vertical="center"/>
    </xf>
    <xf numFmtId="172" fontId="16" fillId="3" borderId="11" xfId="18" applyNumberFormat="1" applyFont="1" applyFill="1" applyBorder="1" applyProtection="1"/>
    <xf numFmtId="172" fontId="16" fillId="6" borderId="7" xfId="18" applyNumberFormat="1" applyFont="1" applyFill="1" applyBorder="1" applyProtection="1"/>
    <xf numFmtId="172" fontId="16" fillId="3" borderId="66" xfId="18" applyNumberFormat="1" applyFont="1" applyFill="1" applyBorder="1" applyProtection="1"/>
    <xf numFmtId="0" fontId="10" fillId="0" borderId="0" xfId="0" applyFont="1" applyAlignment="1" applyProtection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</xf>
    <xf numFmtId="3" fontId="12" fillId="3" borderId="40" xfId="3" applyNumberFormat="1" applyFont="1" applyFill="1" applyBorder="1" applyAlignment="1" applyProtection="1">
      <alignment horizontal="center" vertical="center" wrapText="1"/>
    </xf>
    <xf numFmtId="170" fontId="10" fillId="0" borderId="34" xfId="0" applyNumberFormat="1" applyFont="1" applyFill="1" applyBorder="1" applyAlignment="1" applyProtection="1">
      <alignment horizontal="center" vertical="center"/>
      <protection locked="0"/>
    </xf>
    <xf numFmtId="170" fontId="10" fillId="3" borderId="41" xfId="0" applyNumberFormat="1" applyFont="1" applyFill="1" applyBorder="1" applyAlignment="1" applyProtection="1">
      <alignment horizontal="center" vertical="center"/>
    </xf>
    <xf numFmtId="171" fontId="6" fillId="3" borderId="34" xfId="17" applyNumberFormat="1" applyFont="1" applyFill="1" applyBorder="1" applyAlignment="1" applyProtection="1">
      <alignment horizontal="center" vertical="center" wrapText="1"/>
    </xf>
    <xf numFmtId="170" fontId="10" fillId="3" borderId="34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12" fillId="3" borderId="46" xfId="0" applyFont="1" applyFill="1" applyBorder="1" applyAlignment="1" applyProtection="1">
      <alignment horizontal="left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</cellXfs>
  <cellStyles count="20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" xfId="18" builtinId="4"/>
    <cellStyle name="Moneda 2" xfId="8"/>
    <cellStyle name="Moneda 2 2" xfId="19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" xfId="17" builtinId="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328333</xdr:colOff>
      <xdr:row>0</xdr:row>
      <xdr:rowOff>0</xdr:rowOff>
    </xdr:from>
    <xdr:to>
      <xdr:col>12</xdr:col>
      <xdr:colOff>781610</xdr:colOff>
      <xdr:row>0</xdr:row>
      <xdr:rowOff>544046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4333" y="0"/>
          <a:ext cx="3075453" cy="54404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794258</xdr:colOff>
      <xdr:row>0</xdr:row>
      <xdr:rowOff>0</xdr:rowOff>
    </xdr:from>
    <xdr:to>
      <xdr:col>12</xdr:col>
      <xdr:colOff>769903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3376" y="0"/>
          <a:ext cx="3796851" cy="69476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861493</xdr:colOff>
      <xdr:row>0</xdr:row>
      <xdr:rowOff>0</xdr:rowOff>
    </xdr:from>
    <xdr:to>
      <xdr:col>13</xdr:col>
      <xdr:colOff>1220378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80522" y="0"/>
          <a:ext cx="3786766" cy="694764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1346403</xdr:colOff>
      <xdr:row>0</xdr:row>
      <xdr:rowOff>0</xdr:rowOff>
    </xdr:from>
    <xdr:to>
      <xdr:col>10</xdr:col>
      <xdr:colOff>1964195</xdr:colOff>
      <xdr:row>0</xdr:row>
      <xdr:rowOff>694764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00948" y="0"/>
          <a:ext cx="3787020" cy="694764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971549</xdr:colOff>
      <xdr:row>0</xdr:row>
      <xdr:rowOff>38100</xdr:rowOff>
    </xdr:from>
    <xdr:to>
      <xdr:col>9</xdr:col>
      <xdr:colOff>781669</xdr:colOff>
      <xdr:row>0</xdr:row>
      <xdr:rowOff>619125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49" y="38100"/>
          <a:ext cx="322959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showGridLines="0" tabSelected="1" zoomScale="85" zoomScaleNormal="85" workbookViewId="0">
      <selection activeCell="G14" sqref="G14"/>
    </sheetView>
  </sheetViews>
  <sheetFormatPr baseColWidth="10" defaultRowHeight="12.75"/>
  <cols>
    <col min="1" max="1" width="7.7109375" style="69" customWidth="1"/>
    <col min="2" max="2" width="47.85546875" style="69" customWidth="1"/>
    <col min="3" max="3" width="12.7109375" style="69" customWidth="1"/>
    <col min="4" max="4" width="16.7109375" style="69" customWidth="1"/>
    <col min="5" max="5" width="15.28515625" style="69" bestFit="1" customWidth="1"/>
    <col min="6" max="7" width="12.7109375" style="69" customWidth="1"/>
    <col min="8" max="8" width="13.5703125" style="69" customWidth="1"/>
    <col min="9" max="9" width="15.28515625" style="69" bestFit="1" customWidth="1"/>
    <col min="10" max="11" width="12.7109375" style="69" customWidth="1"/>
    <col min="12" max="12" width="13.7109375" style="69" customWidth="1"/>
    <col min="13" max="13" width="13.7109375" style="69" bestFit="1" customWidth="1"/>
    <col min="14" max="14" width="12" style="69" bestFit="1" customWidth="1"/>
    <col min="15" max="15" width="18.28515625" style="69" bestFit="1" customWidth="1"/>
    <col min="16" max="16384" width="11.42578125" style="69"/>
  </cols>
  <sheetData>
    <row r="1" spans="1:15" ht="55.5" customHeight="1" thickBot="1">
      <c r="A1" s="229" t="s">
        <v>132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1"/>
    </row>
    <row r="2" spans="1:15">
      <c r="A2" s="146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5">
      <c r="A3" s="232" t="s">
        <v>66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5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5">
      <c r="A5" s="227" t="s">
        <v>131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</row>
    <row r="6" spans="1:15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</row>
    <row r="7" spans="1:15" ht="15.75" customHeight="1" thickBot="1">
      <c r="A7" s="228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</row>
    <row r="8" spans="1:15" ht="15.75" customHeight="1" thickBot="1">
      <c r="A8" s="243" t="s">
        <v>10</v>
      </c>
      <c r="B8" s="260" t="s">
        <v>67</v>
      </c>
      <c r="C8" s="258">
        <v>2016</v>
      </c>
      <c r="D8" s="235"/>
      <c r="E8" s="259"/>
      <c r="F8" s="234">
        <v>2017</v>
      </c>
      <c r="G8" s="235"/>
      <c r="H8" s="236"/>
      <c r="I8" s="236"/>
      <c r="J8" s="237">
        <v>2018</v>
      </c>
      <c r="K8" s="238"/>
      <c r="L8" s="239"/>
      <c r="M8" s="240"/>
    </row>
    <row r="9" spans="1:15" s="202" customFormat="1" ht="34.5" thickBot="1">
      <c r="A9" s="244"/>
      <c r="B9" s="261"/>
      <c r="C9" s="359" t="s">
        <v>69</v>
      </c>
      <c r="D9" s="359" t="s">
        <v>119</v>
      </c>
      <c r="E9" s="360" t="s">
        <v>120</v>
      </c>
      <c r="F9" s="361" t="s">
        <v>69</v>
      </c>
      <c r="G9" s="359" t="s">
        <v>80</v>
      </c>
      <c r="H9" s="359" t="s">
        <v>119</v>
      </c>
      <c r="I9" s="361" t="s">
        <v>120</v>
      </c>
      <c r="J9" s="31" t="s">
        <v>69</v>
      </c>
      <c r="K9" s="210" t="s">
        <v>80</v>
      </c>
      <c r="L9" s="213" t="s">
        <v>121</v>
      </c>
      <c r="M9" s="211" t="s">
        <v>120</v>
      </c>
    </row>
    <row r="10" spans="1:15" ht="15.75" customHeight="1">
      <c r="A10" s="219" t="s">
        <v>105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1"/>
      <c r="M10" s="222"/>
    </row>
    <row r="11" spans="1:15" ht="38.25">
      <c r="A11" s="148">
        <v>1</v>
      </c>
      <c r="B11" s="149" t="s">
        <v>127</v>
      </c>
      <c r="C11" s="150">
        <f>'RESUMEN COSTO M.E. POR PRUEBA'!D34</f>
        <v>1291400</v>
      </c>
      <c r="D11" s="151"/>
      <c r="E11" s="152">
        <f>ROUND(C11*D11,0)</f>
        <v>0</v>
      </c>
      <c r="F11" s="150">
        <f>'RESUMEN COSTO M.E. POR PRUEBA'!D34+'RESUMEN COSTO M.E. POR PRUEBA'!D9</f>
        <v>1611400</v>
      </c>
      <c r="G11" s="153">
        <v>6.7000000000000004E-2</v>
      </c>
      <c r="H11" s="154">
        <f>ROUND(D11*1.067,0)</f>
        <v>0</v>
      </c>
      <c r="I11" s="152">
        <f>H11*F11</f>
        <v>0</v>
      </c>
      <c r="J11" s="155">
        <f>'RESUMEN COSTO M.E. POR PRUEBA'!D9</f>
        <v>320000</v>
      </c>
      <c r="K11" s="153">
        <v>6.7000000000000004E-2</v>
      </c>
      <c r="L11" s="154">
        <f>ROUND(H11*1.067,0)</f>
        <v>0</v>
      </c>
      <c r="M11" s="152">
        <f>L11*J11</f>
        <v>0</v>
      </c>
      <c r="N11" s="156"/>
    </row>
    <row r="12" spans="1:15" ht="15.75" customHeight="1">
      <c r="A12" s="223" t="s">
        <v>106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5"/>
      <c r="M12" s="226"/>
      <c r="O12" s="157"/>
    </row>
    <row r="13" spans="1:15" ht="38.25">
      <c r="A13" s="148">
        <v>1</v>
      </c>
      <c r="B13" s="149" t="s">
        <v>103</v>
      </c>
      <c r="C13" s="150">
        <f>'RESUMEN COSTO M.E. POR PRUEBA'!D20+'RESUMEN COSTO M.E. POR PRUEBA'!D45</f>
        <v>125900</v>
      </c>
      <c r="D13" s="158"/>
      <c r="E13" s="152">
        <f>ROUND(C13*D13,0)</f>
        <v>0</v>
      </c>
      <c r="F13" s="150">
        <f>'RESUMEN COSTO M.E. POR PRUEBA'!D20+'RESUMEN COSTO M.E. POR PRUEBA'!D45</f>
        <v>125900</v>
      </c>
      <c r="G13" s="153">
        <v>6.7000000000000004E-2</v>
      </c>
      <c r="H13" s="154">
        <f>ROUND(D13*1.067,0)</f>
        <v>0</v>
      </c>
      <c r="I13" s="152">
        <f>H13*F13</f>
        <v>0</v>
      </c>
      <c r="J13" s="159" t="s">
        <v>109</v>
      </c>
      <c r="K13" s="160" t="s">
        <v>109</v>
      </c>
      <c r="L13" s="161" t="s">
        <v>109</v>
      </c>
      <c r="M13" s="162" t="s">
        <v>109</v>
      </c>
    </row>
    <row r="14" spans="1:15" ht="38.25">
      <c r="A14" s="148">
        <v>2</v>
      </c>
      <c r="B14" s="149" t="s">
        <v>102</v>
      </c>
      <c r="C14" s="150">
        <f>'RESUMEN COSTO M.E. POR PRUEBA'!D21+'RESUMEN COSTO M.E. POR PRUEBA'!D46</f>
        <v>574800</v>
      </c>
      <c r="D14" s="158"/>
      <c r="E14" s="152">
        <f t="shared" ref="E14:E17" si="0">ROUND(C14*D14,0)</f>
        <v>0</v>
      </c>
      <c r="F14" s="150">
        <f>'RESUMEN COSTO M.E. POR PRUEBA'!D21+'RESUMEN COSTO M.E. POR PRUEBA'!D46</f>
        <v>574800</v>
      </c>
      <c r="G14" s="153">
        <v>6.7000000000000004E-2</v>
      </c>
      <c r="H14" s="154">
        <f t="shared" ref="H14:H15" si="1">ROUND(D14*1.067,0)</f>
        <v>0</v>
      </c>
      <c r="I14" s="152">
        <f>H14*F14</f>
        <v>0</v>
      </c>
      <c r="J14" s="159" t="s">
        <v>109</v>
      </c>
      <c r="K14" s="160" t="s">
        <v>109</v>
      </c>
      <c r="L14" s="161" t="s">
        <v>109</v>
      </c>
      <c r="M14" s="162" t="s">
        <v>109</v>
      </c>
    </row>
    <row r="15" spans="1:15" ht="38.25">
      <c r="A15" s="148">
        <v>3</v>
      </c>
      <c r="B15" s="163" t="s">
        <v>101</v>
      </c>
      <c r="C15" s="150">
        <f>'RESUMEN COSTO M.E. POR PRUEBA'!D22+'RESUMEN COSTO M.E. POR PRUEBA'!D47</f>
        <v>451300</v>
      </c>
      <c r="D15" s="158"/>
      <c r="E15" s="152">
        <f t="shared" si="0"/>
        <v>0</v>
      </c>
      <c r="F15" s="150">
        <f>'RESUMEN COSTO M.E. POR PRUEBA'!D22+'RESUMEN COSTO M.E. POR PRUEBA'!D47</f>
        <v>451300</v>
      </c>
      <c r="G15" s="153">
        <v>6.7000000000000004E-2</v>
      </c>
      <c r="H15" s="154">
        <f t="shared" si="1"/>
        <v>0</v>
      </c>
      <c r="I15" s="152">
        <f>H15*F15</f>
        <v>0</v>
      </c>
      <c r="J15" s="159" t="s">
        <v>109</v>
      </c>
      <c r="K15" s="160" t="s">
        <v>109</v>
      </c>
      <c r="L15" s="161" t="s">
        <v>109</v>
      </c>
      <c r="M15" s="162" t="s">
        <v>109</v>
      </c>
    </row>
    <row r="16" spans="1:15" ht="15" customHeight="1">
      <c r="A16" s="262" t="s">
        <v>111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4"/>
    </row>
    <row r="17" spans="1:14" ht="26.25" thickBot="1">
      <c r="A17" s="164">
        <v>4</v>
      </c>
      <c r="B17" s="165" t="s">
        <v>1</v>
      </c>
      <c r="C17" s="166">
        <f>'RESUMEN COSTO M.E. POR PRUEBA'!D23+'RESUMEN COSTO M.E. POR PRUEBA'!D35+'RESUMEN COSTO M.E. POR PRUEBA'!D48</f>
        <v>1992100</v>
      </c>
      <c r="D17" s="167"/>
      <c r="E17" s="168">
        <f t="shared" si="0"/>
        <v>0</v>
      </c>
      <c r="F17" s="169">
        <f>'RESUMEN COSTO M.E. POR PRUEBA'!D10+'RESUMEN COSTO M.E. POR PRUEBA'!D23+'RESUMEN COSTO M.E. POR PRUEBA'!D35+'RESUMEN COSTO M.E. POR PRUEBA'!D48</f>
        <v>2312100</v>
      </c>
      <c r="G17" s="170">
        <v>6.7000000000000004E-2</v>
      </c>
      <c r="H17" s="168">
        <f>ROUND(D17*1.067,0)</f>
        <v>0</v>
      </c>
      <c r="I17" s="171">
        <f>H17*F17</f>
        <v>0</v>
      </c>
      <c r="J17" s="172">
        <f>'RESUMEN COSTO M.E. POR PRUEBA'!D10</f>
        <v>320000</v>
      </c>
      <c r="K17" s="170">
        <v>6.7000000000000004E-2</v>
      </c>
      <c r="L17" s="168">
        <f>ROUND(H17*1.067,0)</f>
        <v>0</v>
      </c>
      <c r="M17" s="171">
        <f>J17*L17</f>
        <v>0</v>
      </c>
      <c r="N17" s="156"/>
    </row>
    <row r="18" spans="1:14" ht="13.5" thickBot="1">
      <c r="A18" s="241" t="s">
        <v>104</v>
      </c>
      <c r="B18" s="242"/>
      <c r="C18" s="242"/>
      <c r="D18" s="242"/>
      <c r="E18" s="173">
        <f>SUM(E11:E17)</f>
        <v>0</v>
      </c>
      <c r="H18" s="174"/>
      <c r="I18" s="175">
        <f>SUM(I11:I17)</f>
        <v>0</v>
      </c>
      <c r="L18" s="174"/>
      <c r="M18" s="175">
        <f>SUM(M11:M17)</f>
        <v>0</v>
      </c>
    </row>
    <row r="19" spans="1:14" ht="13.5" thickBot="1"/>
    <row r="20" spans="1:14" ht="15.75" customHeight="1" thickBot="1">
      <c r="A20" s="251" t="s">
        <v>112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3"/>
    </row>
    <row r="21" spans="1:14" ht="15.75" customHeight="1" thickBot="1">
      <c r="A21" s="254" t="s">
        <v>10</v>
      </c>
      <c r="B21" s="256" t="s">
        <v>67</v>
      </c>
      <c r="C21" s="258">
        <v>2016</v>
      </c>
      <c r="D21" s="235"/>
      <c r="E21" s="259"/>
      <c r="F21" s="258">
        <v>2017</v>
      </c>
      <c r="G21" s="235"/>
      <c r="H21" s="236"/>
      <c r="I21" s="259"/>
      <c r="J21" s="258">
        <v>2018</v>
      </c>
      <c r="K21" s="235"/>
      <c r="L21" s="236"/>
      <c r="M21" s="259"/>
    </row>
    <row r="22" spans="1:14" s="202" customFormat="1" ht="34.5" thickBot="1">
      <c r="A22" s="255"/>
      <c r="B22" s="257"/>
      <c r="C22" s="31" t="s">
        <v>69</v>
      </c>
      <c r="D22" s="210" t="s">
        <v>119</v>
      </c>
      <c r="E22" s="211" t="s">
        <v>120</v>
      </c>
      <c r="F22" s="212" t="s">
        <v>69</v>
      </c>
      <c r="G22" s="210" t="s">
        <v>80</v>
      </c>
      <c r="H22" s="210" t="s">
        <v>119</v>
      </c>
      <c r="I22" s="211" t="s">
        <v>120</v>
      </c>
      <c r="J22" s="31" t="s">
        <v>69</v>
      </c>
      <c r="K22" s="210" t="s">
        <v>80</v>
      </c>
      <c r="L22" s="210" t="s">
        <v>119</v>
      </c>
      <c r="M22" s="211" t="s">
        <v>120</v>
      </c>
    </row>
    <row r="23" spans="1:14">
      <c r="A23" s="176">
        <v>1</v>
      </c>
      <c r="B23" s="149" t="s">
        <v>107</v>
      </c>
      <c r="C23" s="203">
        <f>'RESUMEN COSTO M.E. POR PRUEBA'!D24+'RESUMEN COSTO M.E. POR PRUEBA'!D36+'RESUMEN COSTO M.E. POR PRUEBA'!D49</f>
        <v>1873700</v>
      </c>
      <c r="D23" s="204"/>
      <c r="E23" s="205">
        <f>ROUND(C23*D23,0)</f>
        <v>0</v>
      </c>
      <c r="F23" s="203">
        <f>'RESUMEN COSTO M.E. POR PRUEBA'!D11+'RESUMEN COSTO M.E. POR PRUEBA'!D24+'RESUMEN COSTO M.E. POR PRUEBA'!D36+'RESUMEN COSTO M.E. POR PRUEBA'!D49</f>
        <v>2193700</v>
      </c>
      <c r="G23" s="206">
        <v>6.7000000000000004E-2</v>
      </c>
      <c r="H23" s="207">
        <f>ROUND(D23*1.067,0)</f>
        <v>0</v>
      </c>
      <c r="I23" s="205">
        <f t="shared" ref="I23:I30" si="2">ROUND(D23*1.067,0)*F23</f>
        <v>0</v>
      </c>
      <c r="J23" s="208">
        <f>'RESUMEN COSTO M.E. POR PRUEBA'!D11</f>
        <v>320000</v>
      </c>
      <c r="K23" s="206">
        <v>6.7000000000000004E-2</v>
      </c>
      <c r="L23" s="209">
        <f>ROUND(H23*1.067,0)</f>
        <v>0</v>
      </c>
      <c r="M23" s="205">
        <f>L23*J23</f>
        <v>0</v>
      </c>
    </row>
    <row r="24" spans="1:14">
      <c r="A24" s="176">
        <v>2</v>
      </c>
      <c r="B24" s="149" t="s">
        <v>108</v>
      </c>
      <c r="C24" s="177">
        <f>'RESUMEN COSTO M.E. POR PRUEBA'!D25+'RESUMEN COSTO M.E. POR PRUEBA'!D50</f>
        <v>451300</v>
      </c>
      <c r="D24" s="158"/>
      <c r="E24" s="178">
        <f t="shared" ref="E24:E30" si="3">ROUND(C24*D24,0)</f>
        <v>0</v>
      </c>
      <c r="F24" s="177">
        <f>'RESUMEN COSTO M.E. POR PRUEBA'!D25+'RESUMEN COSTO M.E. POR PRUEBA'!D50</f>
        <v>451300</v>
      </c>
      <c r="G24" s="153">
        <v>6.7000000000000004E-2</v>
      </c>
      <c r="H24" s="179">
        <f t="shared" ref="H24:H30" si="4">ROUND(D24*1.067,0)</f>
        <v>0</v>
      </c>
      <c r="I24" s="178">
        <f t="shared" si="2"/>
        <v>0</v>
      </c>
      <c r="J24" s="182" t="s">
        <v>109</v>
      </c>
      <c r="K24" s="160" t="s">
        <v>109</v>
      </c>
      <c r="L24" s="183"/>
      <c r="M24" s="184" t="s">
        <v>109</v>
      </c>
    </row>
    <row r="25" spans="1:14">
      <c r="A25" s="176">
        <v>3</v>
      </c>
      <c r="B25" s="149" t="s">
        <v>83</v>
      </c>
      <c r="C25" s="177">
        <f>'RESUMEN COSTO M.E. POR PRUEBA'!D26+'RESUMEN COSTO M.E. POR PRUEBA'!D37+'RESUMEN COSTO M.E. POR PRUEBA'!D52</f>
        <v>66900</v>
      </c>
      <c r="D25" s="158"/>
      <c r="E25" s="178">
        <f t="shared" si="3"/>
        <v>0</v>
      </c>
      <c r="F25" s="177">
        <f>'RESUMEN COSTO M.E. POR PRUEBA'!D12+'RESUMEN COSTO M.E. POR PRUEBA'!D26+'RESUMEN COSTO M.E. POR PRUEBA'!D37+'RESUMEN COSTO M.E. POR PRUEBA'!D52</f>
        <v>76043</v>
      </c>
      <c r="G25" s="153">
        <v>6.7000000000000004E-2</v>
      </c>
      <c r="H25" s="179">
        <f t="shared" si="4"/>
        <v>0</v>
      </c>
      <c r="I25" s="178">
        <f t="shared" si="2"/>
        <v>0</v>
      </c>
      <c r="J25" s="180">
        <f>'RESUMEN COSTO M.E. POR PRUEBA'!D12</f>
        <v>9143</v>
      </c>
      <c r="K25" s="153">
        <v>6.7000000000000004E-2</v>
      </c>
      <c r="L25" s="181">
        <f>ROUND(H25*1.067,0)</f>
        <v>0</v>
      </c>
      <c r="M25" s="178">
        <f>L25*J25</f>
        <v>0</v>
      </c>
    </row>
    <row r="26" spans="1:14">
      <c r="A26" s="176">
        <v>4</v>
      </c>
      <c r="B26" s="149" t="s">
        <v>84</v>
      </c>
      <c r="C26" s="177">
        <f>'RESUMEN COSTO M.E. POR PRUEBA'!D27+'RESUMEN COSTO M.E. POR PRUEBA'!D53</f>
        <v>442900</v>
      </c>
      <c r="D26" s="158"/>
      <c r="E26" s="178">
        <f t="shared" si="3"/>
        <v>0</v>
      </c>
      <c r="F26" s="177">
        <f>'RESUMEN COSTO M.E. POR PRUEBA'!D27+'RESUMEN COSTO M.E. POR PRUEBA'!D53</f>
        <v>442900</v>
      </c>
      <c r="G26" s="153">
        <v>6.7000000000000004E-2</v>
      </c>
      <c r="H26" s="179">
        <f t="shared" si="4"/>
        <v>0</v>
      </c>
      <c r="I26" s="178">
        <f t="shared" si="2"/>
        <v>0</v>
      </c>
      <c r="J26" s="182" t="s">
        <v>109</v>
      </c>
      <c r="K26" s="160" t="s">
        <v>109</v>
      </c>
      <c r="L26" s="183"/>
      <c r="M26" s="184" t="s">
        <v>109</v>
      </c>
    </row>
    <row r="27" spans="1:14">
      <c r="A27" s="176">
        <v>5</v>
      </c>
      <c r="B27" s="149" t="s">
        <v>85</v>
      </c>
      <c r="C27" s="177">
        <f>'RESUMEN COSTO M.E. POR PRUEBA'!D28+'RESUMEN COSTO M.E. POR PRUEBA'!D38+'RESUMEN COSTO M.E. POR PRUEBA'!D54</f>
        <v>1995800</v>
      </c>
      <c r="D27" s="158"/>
      <c r="E27" s="178">
        <f t="shared" si="3"/>
        <v>0</v>
      </c>
      <c r="F27" s="177">
        <f>'RESUMEN COSTO M.E. POR PRUEBA'!D13+'RESUMEN COSTO M.E. POR PRUEBA'!D28+'RESUMEN COSTO M.E. POR PRUEBA'!D38+'RESUMEN COSTO M.E. POR PRUEBA'!D54</f>
        <v>2315800</v>
      </c>
      <c r="G27" s="153">
        <v>6.7000000000000004E-2</v>
      </c>
      <c r="H27" s="179">
        <f t="shared" si="4"/>
        <v>0</v>
      </c>
      <c r="I27" s="178">
        <f t="shared" si="2"/>
        <v>0</v>
      </c>
      <c r="J27" s="180">
        <f>'RESUMEN COSTO M.E. POR PRUEBA'!D13</f>
        <v>320000</v>
      </c>
      <c r="K27" s="153">
        <v>6.7000000000000004E-2</v>
      </c>
      <c r="L27" s="181">
        <f>ROUND(H27*1.067,0)</f>
        <v>0</v>
      </c>
      <c r="M27" s="178">
        <f>L27*J27</f>
        <v>0</v>
      </c>
    </row>
    <row r="28" spans="1:14">
      <c r="A28" s="176">
        <v>6</v>
      </c>
      <c r="B28" s="149" t="s">
        <v>11</v>
      </c>
      <c r="C28" s="177">
        <f>'RESUMEN COSTO M.E. POR PRUEBA'!D51</f>
        <v>3700</v>
      </c>
      <c r="D28" s="158"/>
      <c r="E28" s="178">
        <f t="shared" si="3"/>
        <v>0</v>
      </c>
      <c r="F28" s="177">
        <f>'RESUMEN COSTO M.E. POR PRUEBA'!D51</f>
        <v>3700</v>
      </c>
      <c r="G28" s="153">
        <v>6.7000000000000004E-2</v>
      </c>
      <c r="H28" s="179">
        <f t="shared" si="4"/>
        <v>0</v>
      </c>
      <c r="I28" s="178">
        <f t="shared" si="2"/>
        <v>0</v>
      </c>
      <c r="J28" s="182" t="s">
        <v>109</v>
      </c>
      <c r="K28" s="160" t="s">
        <v>109</v>
      </c>
      <c r="L28" s="183"/>
      <c r="M28" s="184" t="s">
        <v>109</v>
      </c>
    </row>
    <row r="29" spans="1:14">
      <c r="A29" s="176">
        <v>7</v>
      </c>
      <c r="B29" s="149" t="s">
        <v>75</v>
      </c>
      <c r="C29" s="177">
        <f>'RESUMEN COSTO M.E. POR PRUEBA'!D55</f>
        <v>11200</v>
      </c>
      <c r="D29" s="158"/>
      <c r="E29" s="178">
        <f t="shared" si="3"/>
        <v>0</v>
      </c>
      <c r="F29" s="177">
        <f>'RESUMEN COSTO M.E. POR PRUEBA'!D55</f>
        <v>11200</v>
      </c>
      <c r="G29" s="153">
        <v>6.7000000000000004E-2</v>
      </c>
      <c r="H29" s="179">
        <f t="shared" si="4"/>
        <v>0</v>
      </c>
      <c r="I29" s="178">
        <f t="shared" si="2"/>
        <v>0</v>
      </c>
      <c r="J29" s="182" t="s">
        <v>109</v>
      </c>
      <c r="K29" s="160" t="s">
        <v>109</v>
      </c>
      <c r="L29" s="183"/>
      <c r="M29" s="184" t="s">
        <v>109</v>
      </c>
    </row>
    <row r="30" spans="1:14" ht="13.5" thickBot="1">
      <c r="A30" s="185">
        <v>8</v>
      </c>
      <c r="B30" s="186" t="s">
        <v>86</v>
      </c>
      <c r="C30" s="187">
        <f>'RESUMEN COSTO M.E. POR PRUEBA'!D56</f>
        <v>7400</v>
      </c>
      <c r="D30" s="188"/>
      <c r="E30" s="189">
        <f t="shared" si="3"/>
        <v>0</v>
      </c>
      <c r="F30" s="190">
        <f>'RESUMEN COSTO M.E. POR PRUEBA'!D56</f>
        <v>7400</v>
      </c>
      <c r="G30" s="170">
        <v>6.7000000000000004E-2</v>
      </c>
      <c r="H30" s="179">
        <f t="shared" si="4"/>
        <v>0</v>
      </c>
      <c r="I30" s="191">
        <f t="shared" si="2"/>
        <v>0</v>
      </c>
      <c r="J30" s="192" t="s">
        <v>109</v>
      </c>
      <c r="K30" s="193" t="s">
        <v>109</v>
      </c>
      <c r="L30" s="194"/>
      <c r="M30" s="195" t="s">
        <v>109</v>
      </c>
    </row>
    <row r="31" spans="1:14" ht="13.5" thickBot="1">
      <c r="A31" s="249" t="s">
        <v>110</v>
      </c>
      <c r="B31" s="250"/>
      <c r="C31" s="250"/>
      <c r="D31" s="250"/>
      <c r="E31" s="196">
        <f>SUM(E23:E30)</f>
        <v>0</v>
      </c>
      <c r="G31" s="75"/>
      <c r="H31" s="197"/>
      <c r="I31" s="198">
        <f>SUM(I23:I30)</f>
        <v>0</v>
      </c>
      <c r="L31" s="199"/>
      <c r="M31" s="200">
        <f>SUM(M23:M30)</f>
        <v>0</v>
      </c>
      <c r="N31" s="201"/>
    </row>
    <row r="32" spans="1:14" ht="13.5" thickBot="1"/>
    <row r="33" spans="1:13" ht="15.75" customHeight="1">
      <c r="A33" s="245" t="s">
        <v>117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6"/>
      <c r="L33" s="247"/>
      <c r="M33" s="248"/>
    </row>
    <row r="34" spans="1:13">
      <c r="A34" s="314">
        <v>2016</v>
      </c>
      <c r="B34" s="315"/>
      <c r="C34" s="315"/>
      <c r="D34" s="316"/>
      <c r="E34" s="317">
        <f>E31+E18</f>
        <v>0</v>
      </c>
      <c r="F34" s="314">
        <v>2017</v>
      </c>
      <c r="G34" s="315"/>
      <c r="H34" s="316"/>
      <c r="I34" s="317">
        <f>I18+I31</f>
        <v>0</v>
      </c>
      <c r="J34" s="314">
        <v>2018</v>
      </c>
      <c r="K34" s="315"/>
      <c r="L34" s="316"/>
      <c r="M34" s="317">
        <f>M18+M31</f>
        <v>0</v>
      </c>
    </row>
    <row r="37" spans="1:13" ht="45.75" customHeight="1">
      <c r="A37" s="371" t="s">
        <v>133</v>
      </c>
      <c r="B37" s="371"/>
      <c r="C37" s="371"/>
      <c r="D37" s="371"/>
      <c r="E37" s="371"/>
      <c r="F37" s="371"/>
      <c r="G37" s="371"/>
      <c r="H37" s="371"/>
      <c r="I37" s="371"/>
      <c r="J37" s="371"/>
      <c r="K37" s="371"/>
      <c r="L37" s="371"/>
      <c r="M37" s="371"/>
    </row>
  </sheetData>
  <sheetProtection selectLockedCells="1"/>
  <mergeCells count="24">
    <mergeCell ref="F34:H34"/>
    <mergeCell ref="J34:L34"/>
    <mergeCell ref="A37:M37"/>
    <mergeCell ref="A18:D18"/>
    <mergeCell ref="A8:A9"/>
    <mergeCell ref="A33:M33"/>
    <mergeCell ref="A34:D34"/>
    <mergeCell ref="A31:D31"/>
    <mergeCell ref="A20:M20"/>
    <mergeCell ref="A21:A22"/>
    <mergeCell ref="B21:B22"/>
    <mergeCell ref="C21:E21"/>
    <mergeCell ref="F21:I21"/>
    <mergeCell ref="J21:M21"/>
    <mergeCell ref="B8:B9"/>
    <mergeCell ref="C8:E8"/>
    <mergeCell ref="A16:M16"/>
    <mergeCell ref="A10:M10"/>
    <mergeCell ref="A12:M12"/>
    <mergeCell ref="A5:M7"/>
    <mergeCell ref="A1:M1"/>
    <mergeCell ref="A3:M3"/>
    <mergeCell ref="F8:I8"/>
    <mergeCell ref="J8:M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showGridLines="0" topLeftCell="B1" zoomScale="85" zoomScaleNormal="85" workbookViewId="0">
      <selection activeCell="C10" sqref="C10"/>
    </sheetView>
  </sheetViews>
  <sheetFormatPr baseColWidth="10" defaultRowHeight="14.25"/>
  <cols>
    <col min="1" max="1" width="6.28515625" style="58" bestFit="1" customWidth="1"/>
    <col min="2" max="2" width="53.5703125" style="59" customWidth="1"/>
    <col min="3" max="3" width="11.42578125" style="58"/>
    <col min="4" max="4" width="13.42578125" style="58" customWidth="1"/>
    <col min="5" max="5" width="22.5703125" style="58" customWidth="1"/>
    <col min="6" max="6" width="13.28515625" style="58" bestFit="1" customWidth="1"/>
    <col min="7" max="7" width="13.7109375" style="58" customWidth="1"/>
    <col min="8" max="8" width="14.28515625" style="58" customWidth="1"/>
    <col min="9" max="9" width="18.5703125" style="58" customWidth="1"/>
    <col min="10" max="10" width="11.42578125" style="58"/>
    <col min="11" max="11" width="14" style="58" customWidth="1"/>
    <col min="12" max="12" width="13.28515625" style="58" customWidth="1"/>
    <col min="13" max="13" width="17.140625" style="58" customWidth="1"/>
    <col min="14" max="16384" width="11.42578125" style="58"/>
  </cols>
  <sheetData>
    <row r="1" spans="1:13" ht="55.5" customHeight="1" thickBot="1">
      <c r="A1" s="283" t="s">
        <v>132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5"/>
    </row>
    <row r="2" spans="1:13" ht="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ht="15">
      <c r="A3" s="293" t="str">
        <f>'COSTO MATERIAL DE EXAMEN'!A3:M3</f>
        <v xml:space="preserve">PROPONENTE: </v>
      </c>
      <c r="B3" s="293"/>
      <c r="C3" s="293"/>
      <c r="D3" s="293"/>
      <c r="E3" s="293"/>
      <c r="F3" s="293"/>
      <c r="G3" s="293"/>
      <c r="H3" s="293"/>
      <c r="I3" s="293"/>
    </row>
    <row r="5" spans="1:13">
      <c r="A5" s="318" t="s">
        <v>128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</row>
    <row r="6" spans="1:13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</row>
    <row r="7" spans="1:13" ht="15" thickBot="1"/>
    <row r="8" spans="1:13" ht="15.75" thickBot="1">
      <c r="A8" s="294" t="s">
        <v>78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6"/>
    </row>
    <row r="9" spans="1:13" ht="15" thickBot="1">
      <c r="A9" s="386" t="s">
        <v>10</v>
      </c>
      <c r="B9" s="388" t="s">
        <v>67</v>
      </c>
      <c r="C9" s="237">
        <v>2016</v>
      </c>
      <c r="D9" s="238"/>
      <c r="E9" s="240"/>
      <c r="F9" s="237">
        <v>2017</v>
      </c>
      <c r="G9" s="238"/>
      <c r="H9" s="238"/>
      <c r="I9" s="240"/>
      <c r="J9" s="237">
        <v>2018</v>
      </c>
      <c r="K9" s="238"/>
      <c r="L9" s="238"/>
      <c r="M9" s="240"/>
    </row>
    <row r="10" spans="1:13" ht="51.75" thickBot="1">
      <c r="A10" s="386"/>
      <c r="B10" s="389"/>
      <c r="C10" s="30" t="s">
        <v>69</v>
      </c>
      <c r="D10" s="30" t="s">
        <v>119</v>
      </c>
      <c r="E10" s="30" t="s">
        <v>120</v>
      </c>
      <c r="F10" s="30" t="s">
        <v>69</v>
      </c>
      <c r="G10" s="359" t="s">
        <v>80</v>
      </c>
      <c r="H10" s="359" t="s">
        <v>119</v>
      </c>
      <c r="I10" s="30" t="s">
        <v>120</v>
      </c>
      <c r="J10" s="30" t="s">
        <v>69</v>
      </c>
      <c r="K10" s="359" t="s">
        <v>80</v>
      </c>
      <c r="L10" s="359" t="s">
        <v>119</v>
      </c>
      <c r="M10" s="385" t="s">
        <v>120</v>
      </c>
    </row>
    <row r="11" spans="1:13" ht="28.5">
      <c r="A11" s="60">
        <v>1</v>
      </c>
      <c r="B11" s="387" t="s">
        <v>94</v>
      </c>
      <c r="C11" s="380">
        <v>0</v>
      </c>
      <c r="D11" s="381">
        <v>1</v>
      </c>
      <c r="E11" s="382" t="s">
        <v>109</v>
      </c>
      <c r="F11" s="380">
        <f>+'RESUMEN COSTO M.E. POR PRUEBA'!D11</f>
        <v>320000</v>
      </c>
      <c r="G11" s="383">
        <v>6.7000000000000004E-2</v>
      </c>
      <c r="H11" s="384">
        <f>ROUND(D11*106.7%,0)</f>
        <v>1</v>
      </c>
      <c r="I11" s="382">
        <f>+H11*F11</f>
        <v>320000</v>
      </c>
      <c r="J11" s="380">
        <f>+F11</f>
        <v>320000</v>
      </c>
      <c r="K11" s="383">
        <v>6.7000000000000004E-2</v>
      </c>
      <c r="L11" s="384">
        <f>+H11*106.7%</f>
        <v>1.0669999999999999</v>
      </c>
      <c r="M11" s="382">
        <f>+L11*J11</f>
        <v>341440</v>
      </c>
    </row>
    <row r="12" spans="1:13" ht="28.5">
      <c r="A12" s="60">
        <v>2</v>
      </c>
      <c r="B12" s="61" t="s">
        <v>95</v>
      </c>
      <c r="C12" s="62">
        <f>'RESUMEN COSTO M.E. POR PRUEBA'!D23+'RESUMEN COSTO M.E. POR PRUEBA'!D22</f>
        <v>224000</v>
      </c>
      <c r="D12" s="78">
        <v>1</v>
      </c>
      <c r="E12" s="79">
        <f>+D12*C12</f>
        <v>224000</v>
      </c>
      <c r="F12" s="62">
        <f>+C12</f>
        <v>224000</v>
      </c>
      <c r="G12" s="76">
        <v>6.7000000000000004E-2</v>
      </c>
      <c r="H12" s="85">
        <f t="shared" ref="H12:H14" si="0">ROUND(D12*106.7%,0)</f>
        <v>1</v>
      </c>
      <c r="I12" s="79">
        <f t="shared" ref="I12:I14" si="1">+H12*F12</f>
        <v>224000</v>
      </c>
      <c r="J12" s="87" t="s">
        <v>109</v>
      </c>
      <c r="K12" s="80" t="s">
        <v>109</v>
      </c>
      <c r="L12" s="80" t="s">
        <v>109</v>
      </c>
      <c r="M12" s="89" t="s">
        <v>109</v>
      </c>
    </row>
    <row r="13" spans="1:13" ht="28.5">
      <c r="A13" s="60">
        <v>3</v>
      </c>
      <c r="B13" s="61" t="s">
        <v>96</v>
      </c>
      <c r="C13" s="62">
        <f>'RESUMEN COSTO M.E. POR PRUEBA'!D35</f>
        <v>1291400</v>
      </c>
      <c r="D13" s="78">
        <v>1</v>
      </c>
      <c r="E13" s="79">
        <f>+D13*C13</f>
        <v>1291400</v>
      </c>
      <c r="F13" s="62">
        <f>+C13</f>
        <v>1291400</v>
      </c>
      <c r="G13" s="76">
        <v>6.7000000000000004E-2</v>
      </c>
      <c r="H13" s="85">
        <f t="shared" si="0"/>
        <v>1</v>
      </c>
      <c r="I13" s="79">
        <f t="shared" si="1"/>
        <v>1291400</v>
      </c>
      <c r="J13" s="87" t="s">
        <v>109</v>
      </c>
      <c r="K13" s="80" t="s">
        <v>109</v>
      </c>
      <c r="L13" s="80" t="s">
        <v>109</v>
      </c>
      <c r="M13" s="89" t="s">
        <v>109</v>
      </c>
    </row>
    <row r="14" spans="1:13" ht="29.25" thickBot="1">
      <c r="A14" s="64">
        <v>4</v>
      </c>
      <c r="B14" s="65" t="s">
        <v>97</v>
      </c>
      <c r="C14" s="66">
        <f>'RESUMEN COSTO M.E. POR PRUEBA'!D47+'RESUMEN COSTO M.E. POR PRUEBA'!D48</f>
        <v>928000</v>
      </c>
      <c r="D14" s="81">
        <v>1</v>
      </c>
      <c r="E14" s="82">
        <f t="shared" ref="E14" si="2">+D14*C14</f>
        <v>928000</v>
      </c>
      <c r="F14" s="66">
        <f>+C14</f>
        <v>928000</v>
      </c>
      <c r="G14" s="77">
        <v>6.7000000000000004E-2</v>
      </c>
      <c r="H14" s="86">
        <f t="shared" si="0"/>
        <v>1</v>
      </c>
      <c r="I14" s="82">
        <f t="shared" si="1"/>
        <v>928000</v>
      </c>
      <c r="J14" s="88" t="s">
        <v>109</v>
      </c>
      <c r="K14" s="83" t="s">
        <v>109</v>
      </c>
      <c r="L14" s="83" t="s">
        <v>109</v>
      </c>
      <c r="M14" s="90" t="s">
        <v>109</v>
      </c>
    </row>
    <row r="15" spans="1:13" ht="15.75" thickBot="1">
      <c r="A15" s="290" t="s">
        <v>77</v>
      </c>
      <c r="B15" s="291"/>
      <c r="C15" s="291"/>
      <c r="D15" s="292"/>
      <c r="E15" s="84">
        <f>SUM(E12:E14)</f>
        <v>2443400</v>
      </c>
      <c r="F15" s="67"/>
      <c r="G15" s="67"/>
      <c r="H15" s="67"/>
      <c r="I15" s="68">
        <f>SUM(I11:I14)</f>
        <v>2763400</v>
      </c>
      <c r="M15" s="68">
        <f>SUM(M11:M14)</f>
        <v>341440</v>
      </c>
    </row>
    <row r="18" spans="1:13" ht="62.25" customHeight="1">
      <c r="A18" s="371" t="s">
        <v>133</v>
      </c>
      <c r="B18" s="371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</row>
  </sheetData>
  <sheetProtection selectLockedCells="1"/>
  <mergeCells count="11">
    <mergeCell ref="A1:M1"/>
    <mergeCell ref="A5:M6"/>
    <mergeCell ref="A18:M18"/>
    <mergeCell ref="A15:D15"/>
    <mergeCell ref="A3:I3"/>
    <mergeCell ref="C9:E9"/>
    <mergeCell ref="F9:I9"/>
    <mergeCell ref="J9:M9"/>
    <mergeCell ref="A8:M8"/>
    <mergeCell ref="B9:B10"/>
    <mergeCell ref="A9:A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7"/>
  <sheetViews>
    <sheetView showGridLines="0" topLeftCell="A7" zoomScale="85" zoomScaleNormal="85" workbookViewId="0">
      <selection activeCell="D19" sqref="D19"/>
    </sheetView>
  </sheetViews>
  <sheetFormatPr baseColWidth="10" defaultRowHeight="12.75"/>
  <cols>
    <col min="1" max="1" width="5.42578125" style="69" bestFit="1" customWidth="1"/>
    <col min="2" max="2" width="33.42578125" style="73" customWidth="1"/>
    <col min="3" max="3" width="13.85546875" style="69" customWidth="1"/>
    <col min="4" max="4" width="12.7109375" style="69" customWidth="1"/>
    <col min="5" max="5" width="14.85546875" style="69" customWidth="1"/>
    <col min="6" max="6" width="15.7109375" style="69" bestFit="1" customWidth="1"/>
    <col min="7" max="7" width="10.42578125" style="69" bestFit="1" customWidth="1"/>
    <col min="8" max="8" width="14.140625" style="69" bestFit="1" customWidth="1"/>
    <col min="9" max="9" width="14.140625" style="69" customWidth="1"/>
    <col min="10" max="10" width="15.140625" style="69" bestFit="1" customWidth="1"/>
    <col min="11" max="11" width="10.42578125" style="69" bestFit="1" customWidth="1"/>
    <col min="12" max="12" width="11.42578125" style="69"/>
    <col min="13" max="13" width="14.42578125" style="69" customWidth="1"/>
    <col min="14" max="14" width="18.42578125" style="69" customWidth="1"/>
    <col min="15" max="16384" width="11.42578125" style="69"/>
  </cols>
  <sheetData>
    <row r="1" spans="1:14" ht="69.75" customHeight="1" thickBot="1">
      <c r="A1" s="283" t="s">
        <v>132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/>
    </row>
    <row r="2" spans="1:14" ht="1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1:14">
      <c r="A3" s="302" t="str">
        <f>'COSTO MATERIAL DE EXAMEN'!A3:M3</f>
        <v xml:space="preserve">PROPONENTE: 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</row>
    <row r="4" spans="1:14">
      <c r="A4" s="2"/>
      <c r="B4" s="7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42" customHeight="1">
      <c r="A5" s="378" t="s">
        <v>134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217"/>
    </row>
    <row r="6" spans="1:14" ht="9" customHeight="1" thickBot="1">
      <c r="A6" s="379"/>
      <c r="B6" s="379"/>
      <c r="C6" s="379"/>
      <c r="D6" s="379"/>
      <c r="E6" s="379"/>
      <c r="F6" s="379"/>
      <c r="G6" s="379"/>
      <c r="H6" s="379"/>
      <c r="I6" s="379"/>
      <c r="J6" s="379"/>
      <c r="K6" s="379"/>
      <c r="L6" s="379"/>
      <c r="M6" s="379"/>
      <c r="N6" s="217"/>
    </row>
    <row r="7" spans="1:14" ht="15.75" customHeight="1" thickBot="1">
      <c r="A7" s="297" t="s">
        <v>10</v>
      </c>
      <c r="B7" s="260" t="s">
        <v>61</v>
      </c>
      <c r="C7" s="260" t="s">
        <v>68</v>
      </c>
      <c r="D7" s="297">
        <v>2016</v>
      </c>
      <c r="E7" s="298"/>
      <c r="F7" s="298"/>
      <c r="G7" s="297">
        <v>2017</v>
      </c>
      <c r="H7" s="298"/>
      <c r="I7" s="298"/>
      <c r="J7" s="299"/>
      <c r="K7" s="298">
        <v>2018</v>
      </c>
      <c r="L7" s="298"/>
      <c r="M7" s="298"/>
      <c r="N7" s="299"/>
    </row>
    <row r="8" spans="1:14" s="202" customFormat="1" ht="34.5" thickBot="1">
      <c r="A8" s="370"/>
      <c r="B8" s="261"/>
      <c r="C8" s="261"/>
      <c r="D8" s="359" t="s">
        <v>69</v>
      </c>
      <c r="E8" s="359" t="s">
        <v>119</v>
      </c>
      <c r="F8" s="359" t="s">
        <v>120</v>
      </c>
      <c r="G8" s="359" t="s">
        <v>69</v>
      </c>
      <c r="H8" s="359" t="s">
        <v>80</v>
      </c>
      <c r="I8" s="359" t="s">
        <v>119</v>
      </c>
      <c r="J8" s="359" t="s">
        <v>120</v>
      </c>
      <c r="K8" s="360" t="s">
        <v>69</v>
      </c>
      <c r="L8" s="359" t="s">
        <v>80</v>
      </c>
      <c r="M8" s="359" t="s">
        <v>119</v>
      </c>
      <c r="N8" s="359" t="s">
        <v>120</v>
      </c>
    </row>
    <row r="9" spans="1:14" ht="15">
      <c r="A9" s="41">
        <v>1</v>
      </c>
      <c r="B9" s="21" t="s">
        <v>12</v>
      </c>
      <c r="C9" s="42" t="s">
        <v>72</v>
      </c>
      <c r="D9" s="364">
        <v>34911</v>
      </c>
      <c r="E9" s="365">
        <v>1</v>
      </c>
      <c r="F9" s="366">
        <f>+D9*E9</f>
        <v>34911</v>
      </c>
      <c r="G9" s="364">
        <v>40265</v>
      </c>
      <c r="H9" s="367">
        <v>6.7000000000000004E-2</v>
      </c>
      <c r="I9" s="368">
        <f>ROUND(E9*106.7%,0)</f>
        <v>1</v>
      </c>
      <c r="J9" s="369">
        <f>+I9*G9</f>
        <v>40265</v>
      </c>
      <c r="K9" s="364">
        <v>5354</v>
      </c>
      <c r="L9" s="367">
        <v>6.7000000000000004E-2</v>
      </c>
      <c r="M9" s="368">
        <f>ROUND(+I9*106.7%,0)</f>
        <v>1</v>
      </c>
      <c r="N9" s="369">
        <f>+M9*K9</f>
        <v>5354</v>
      </c>
    </row>
    <row r="10" spans="1:14" ht="15">
      <c r="A10" s="44">
        <v>2</v>
      </c>
      <c r="B10" s="14" t="s">
        <v>13</v>
      </c>
      <c r="C10" s="46" t="s">
        <v>72</v>
      </c>
      <c r="D10" s="71">
        <v>7719</v>
      </c>
      <c r="E10" s="74">
        <v>1</v>
      </c>
      <c r="F10" s="72">
        <f t="shared" ref="F10:F63" si="0">+D10*E10</f>
        <v>7719</v>
      </c>
      <c r="G10" s="71">
        <v>8860</v>
      </c>
      <c r="H10" s="7">
        <v>6.7000000000000004E-2</v>
      </c>
      <c r="I10" s="63">
        <f t="shared" ref="I10:I63" si="1">ROUND(E10*106.7%,0)</f>
        <v>1</v>
      </c>
      <c r="J10" s="15">
        <f t="shared" ref="J10:J63" si="2">+I10*G10</f>
        <v>8860</v>
      </c>
      <c r="K10" s="71">
        <v>1141</v>
      </c>
      <c r="L10" s="7">
        <v>6.7000000000000004E-2</v>
      </c>
      <c r="M10" s="63">
        <f t="shared" ref="M10:M63" si="3">ROUND(+I10*106.7%,0)</f>
        <v>1</v>
      </c>
      <c r="N10" s="15">
        <f t="shared" ref="N10:N63" si="4">+M10*K10</f>
        <v>1141</v>
      </c>
    </row>
    <row r="11" spans="1:14" ht="15">
      <c r="A11" s="44">
        <v>3</v>
      </c>
      <c r="B11" s="14" t="s">
        <v>14</v>
      </c>
      <c r="C11" s="46" t="s">
        <v>72</v>
      </c>
      <c r="D11" s="71">
        <v>53869</v>
      </c>
      <c r="E11" s="74">
        <v>1</v>
      </c>
      <c r="F11" s="72">
        <f t="shared" si="0"/>
        <v>53869</v>
      </c>
      <c r="G11" s="71">
        <v>16503</v>
      </c>
      <c r="H11" s="7">
        <v>6.7000000000000004E-2</v>
      </c>
      <c r="I11" s="63">
        <f t="shared" si="1"/>
        <v>1</v>
      </c>
      <c r="J11" s="15">
        <f t="shared" si="2"/>
        <v>16503</v>
      </c>
      <c r="K11" s="71">
        <v>2634</v>
      </c>
      <c r="L11" s="7">
        <v>6.7000000000000004E-2</v>
      </c>
      <c r="M11" s="63">
        <f t="shared" si="3"/>
        <v>1</v>
      </c>
      <c r="N11" s="15">
        <f t="shared" si="4"/>
        <v>2634</v>
      </c>
    </row>
    <row r="12" spans="1:14" ht="15">
      <c r="A12" s="44">
        <v>4</v>
      </c>
      <c r="B12" s="14" t="s">
        <v>129</v>
      </c>
      <c r="C12" s="46" t="s">
        <v>72</v>
      </c>
      <c r="D12" s="71">
        <v>40000</v>
      </c>
      <c r="E12" s="74">
        <v>1</v>
      </c>
      <c r="F12" s="72">
        <f t="shared" si="0"/>
        <v>40000</v>
      </c>
      <c r="G12" s="71">
        <v>16503</v>
      </c>
      <c r="H12" s="7">
        <v>6.7000000000000004E-2</v>
      </c>
      <c r="I12" s="63">
        <f t="shared" si="1"/>
        <v>1</v>
      </c>
      <c r="J12" s="15">
        <f t="shared" si="2"/>
        <v>16503</v>
      </c>
      <c r="K12" s="71">
        <v>2634</v>
      </c>
      <c r="L12" s="7">
        <v>6.7000000000000004E-2</v>
      </c>
      <c r="M12" s="63">
        <f t="shared" si="3"/>
        <v>1</v>
      </c>
      <c r="N12" s="15">
        <f t="shared" si="4"/>
        <v>2634</v>
      </c>
    </row>
    <row r="13" spans="1:14" ht="15">
      <c r="A13" s="44">
        <v>5</v>
      </c>
      <c r="B13" s="14" t="s">
        <v>130</v>
      </c>
      <c r="C13" s="46" t="s">
        <v>72</v>
      </c>
      <c r="D13" s="71">
        <v>40000</v>
      </c>
      <c r="E13" s="74">
        <v>1</v>
      </c>
      <c r="F13" s="72">
        <f t="shared" si="0"/>
        <v>40000</v>
      </c>
      <c r="G13" s="71">
        <v>16503</v>
      </c>
      <c r="H13" s="7">
        <v>6.7000000000000004E-2</v>
      </c>
      <c r="I13" s="63">
        <f t="shared" si="1"/>
        <v>1</v>
      </c>
      <c r="J13" s="15">
        <f t="shared" si="2"/>
        <v>16503</v>
      </c>
      <c r="K13" s="71">
        <v>2634</v>
      </c>
      <c r="L13" s="7">
        <v>6.7000000000000004E-2</v>
      </c>
      <c r="M13" s="63">
        <f t="shared" si="3"/>
        <v>1</v>
      </c>
      <c r="N13" s="15">
        <f t="shared" si="4"/>
        <v>2634</v>
      </c>
    </row>
    <row r="14" spans="1:14" ht="15">
      <c r="A14" s="44">
        <v>6</v>
      </c>
      <c r="B14" s="14" t="s">
        <v>15</v>
      </c>
      <c r="C14" s="46" t="s">
        <v>72</v>
      </c>
      <c r="D14" s="71">
        <v>34898</v>
      </c>
      <c r="E14" s="74">
        <v>1</v>
      </c>
      <c r="F14" s="72">
        <f t="shared" si="0"/>
        <v>34898</v>
      </c>
      <c r="G14" s="71">
        <v>40249</v>
      </c>
      <c r="H14" s="7">
        <v>6.7000000000000004E-2</v>
      </c>
      <c r="I14" s="63">
        <f t="shared" si="1"/>
        <v>1</v>
      </c>
      <c r="J14" s="15">
        <f t="shared" si="2"/>
        <v>40249</v>
      </c>
      <c r="K14" s="71">
        <v>5351</v>
      </c>
      <c r="L14" s="7">
        <v>6.7000000000000004E-2</v>
      </c>
      <c r="M14" s="63">
        <f t="shared" si="3"/>
        <v>1</v>
      </c>
      <c r="N14" s="15">
        <f t="shared" si="4"/>
        <v>5351</v>
      </c>
    </row>
    <row r="15" spans="1:14" ht="15">
      <c r="A15" s="44">
        <v>7</v>
      </c>
      <c r="B15" s="14" t="s">
        <v>16</v>
      </c>
      <c r="C15" s="46" t="s">
        <v>72</v>
      </c>
      <c r="D15" s="71">
        <v>3204</v>
      </c>
      <c r="E15" s="74">
        <v>1</v>
      </c>
      <c r="F15" s="72">
        <f t="shared" si="0"/>
        <v>3204</v>
      </c>
      <c r="G15" s="71">
        <v>3673</v>
      </c>
      <c r="H15" s="7">
        <v>6.7000000000000004E-2</v>
      </c>
      <c r="I15" s="63">
        <f t="shared" si="1"/>
        <v>1</v>
      </c>
      <c r="J15" s="15">
        <f t="shared" si="2"/>
        <v>3673</v>
      </c>
      <c r="K15" s="71">
        <v>469</v>
      </c>
      <c r="L15" s="7">
        <v>6.7000000000000004E-2</v>
      </c>
      <c r="M15" s="63">
        <f t="shared" si="3"/>
        <v>1</v>
      </c>
      <c r="N15" s="15">
        <f t="shared" si="4"/>
        <v>469</v>
      </c>
    </row>
    <row r="16" spans="1:14" ht="25.5">
      <c r="A16" s="44">
        <v>8</v>
      </c>
      <c r="B16" s="14" t="s">
        <v>17</v>
      </c>
      <c r="C16" s="46" t="s">
        <v>72</v>
      </c>
      <c r="D16" s="71">
        <v>34898</v>
      </c>
      <c r="E16" s="74">
        <v>1</v>
      </c>
      <c r="F16" s="72">
        <f t="shared" si="0"/>
        <v>34898</v>
      </c>
      <c r="G16" s="71">
        <v>40249</v>
      </c>
      <c r="H16" s="7">
        <v>6.7000000000000004E-2</v>
      </c>
      <c r="I16" s="63">
        <f t="shared" si="1"/>
        <v>1</v>
      </c>
      <c r="J16" s="15">
        <f t="shared" si="2"/>
        <v>40249</v>
      </c>
      <c r="K16" s="71">
        <v>5351</v>
      </c>
      <c r="L16" s="7">
        <v>6.7000000000000004E-2</v>
      </c>
      <c r="M16" s="63">
        <f t="shared" si="3"/>
        <v>1</v>
      </c>
      <c r="N16" s="15">
        <f t="shared" si="4"/>
        <v>5351</v>
      </c>
    </row>
    <row r="17" spans="1:14" ht="25.5">
      <c r="A17" s="44">
        <v>9</v>
      </c>
      <c r="B17" s="14" t="s">
        <v>18</v>
      </c>
      <c r="C17" s="46" t="s">
        <v>72</v>
      </c>
      <c r="D17" s="71">
        <v>9164</v>
      </c>
      <c r="E17" s="74">
        <v>1</v>
      </c>
      <c r="F17" s="72">
        <f t="shared" si="0"/>
        <v>9164</v>
      </c>
      <c r="G17" s="71">
        <v>10920</v>
      </c>
      <c r="H17" s="7">
        <v>6.7000000000000004E-2</v>
      </c>
      <c r="I17" s="63">
        <f t="shared" si="1"/>
        <v>1</v>
      </c>
      <c r="J17" s="15">
        <f t="shared" si="2"/>
        <v>10920</v>
      </c>
      <c r="K17" s="71">
        <v>1756</v>
      </c>
      <c r="L17" s="7">
        <v>6.7000000000000004E-2</v>
      </c>
      <c r="M17" s="63">
        <f t="shared" si="3"/>
        <v>1</v>
      </c>
      <c r="N17" s="15">
        <f t="shared" si="4"/>
        <v>1756</v>
      </c>
    </row>
    <row r="18" spans="1:14" ht="15">
      <c r="A18" s="44">
        <v>10</v>
      </c>
      <c r="B18" s="14" t="s">
        <v>19</v>
      </c>
      <c r="C18" s="46" t="s">
        <v>72</v>
      </c>
      <c r="D18" s="71">
        <v>13869</v>
      </c>
      <c r="E18" s="74">
        <v>1</v>
      </c>
      <c r="F18" s="72">
        <f t="shared" si="0"/>
        <v>13869</v>
      </c>
      <c r="G18" s="71">
        <v>16503</v>
      </c>
      <c r="H18" s="7">
        <v>6.7000000000000004E-2</v>
      </c>
      <c r="I18" s="63">
        <f t="shared" si="1"/>
        <v>1</v>
      </c>
      <c r="J18" s="15">
        <f t="shared" si="2"/>
        <v>16503</v>
      </c>
      <c r="K18" s="71">
        <v>2634</v>
      </c>
      <c r="L18" s="7">
        <v>6.7000000000000004E-2</v>
      </c>
      <c r="M18" s="63">
        <f t="shared" si="3"/>
        <v>1</v>
      </c>
      <c r="N18" s="15">
        <f t="shared" si="4"/>
        <v>2634</v>
      </c>
    </row>
    <row r="19" spans="1:14" ht="15">
      <c r="A19" s="44">
        <v>11</v>
      </c>
      <c r="B19" s="14" t="s">
        <v>20</v>
      </c>
      <c r="C19" s="46" t="s">
        <v>72</v>
      </c>
      <c r="D19" s="71">
        <v>35712</v>
      </c>
      <c r="E19" s="74">
        <v>1</v>
      </c>
      <c r="F19" s="72">
        <f t="shared" si="0"/>
        <v>35712</v>
      </c>
      <c r="G19" s="71">
        <v>40980</v>
      </c>
      <c r="H19" s="7">
        <v>6.7000000000000004E-2</v>
      </c>
      <c r="I19" s="63">
        <f t="shared" si="1"/>
        <v>1</v>
      </c>
      <c r="J19" s="15">
        <f t="shared" si="2"/>
        <v>40980</v>
      </c>
      <c r="K19" s="71">
        <v>5268</v>
      </c>
      <c r="L19" s="7">
        <v>6.7000000000000004E-2</v>
      </c>
      <c r="M19" s="63">
        <f t="shared" si="3"/>
        <v>1</v>
      </c>
      <c r="N19" s="15">
        <f t="shared" si="4"/>
        <v>5268</v>
      </c>
    </row>
    <row r="20" spans="1:14" ht="15">
      <c r="A20" s="44">
        <v>12</v>
      </c>
      <c r="B20" s="14" t="s">
        <v>21</v>
      </c>
      <c r="C20" s="46" t="s">
        <v>72</v>
      </c>
      <c r="D20" s="71">
        <v>24360</v>
      </c>
      <c r="E20" s="74">
        <v>1</v>
      </c>
      <c r="F20" s="72">
        <f t="shared" si="0"/>
        <v>24360</v>
      </c>
      <c r="G20" s="71">
        <v>27660</v>
      </c>
      <c r="H20" s="7">
        <v>6.7000000000000004E-2</v>
      </c>
      <c r="I20" s="63">
        <f t="shared" si="1"/>
        <v>1</v>
      </c>
      <c r="J20" s="15">
        <f t="shared" si="2"/>
        <v>27660</v>
      </c>
      <c r="K20" s="71">
        <v>3300</v>
      </c>
      <c r="L20" s="7">
        <v>6.7000000000000004E-2</v>
      </c>
      <c r="M20" s="63">
        <f t="shared" si="3"/>
        <v>1</v>
      </c>
      <c r="N20" s="15">
        <f t="shared" si="4"/>
        <v>3300</v>
      </c>
    </row>
    <row r="21" spans="1:14" ht="15">
      <c r="A21" s="44">
        <v>13</v>
      </c>
      <c r="B21" s="14" t="s">
        <v>22</v>
      </c>
      <c r="C21" s="46" t="s">
        <v>72</v>
      </c>
      <c r="D21" s="71">
        <v>2030</v>
      </c>
      <c r="E21" s="74">
        <v>1</v>
      </c>
      <c r="F21" s="72">
        <f t="shared" si="0"/>
        <v>2030</v>
      </c>
      <c r="G21" s="71">
        <v>2305</v>
      </c>
      <c r="H21" s="7">
        <v>6.7000000000000004E-2</v>
      </c>
      <c r="I21" s="63">
        <f t="shared" si="1"/>
        <v>1</v>
      </c>
      <c r="J21" s="15">
        <f t="shared" si="2"/>
        <v>2305</v>
      </c>
      <c r="K21" s="71">
        <v>275</v>
      </c>
      <c r="L21" s="7">
        <v>6.7000000000000004E-2</v>
      </c>
      <c r="M21" s="63">
        <f t="shared" si="3"/>
        <v>1</v>
      </c>
      <c r="N21" s="15">
        <f t="shared" si="4"/>
        <v>275</v>
      </c>
    </row>
    <row r="22" spans="1:14" ht="15">
      <c r="A22" s="44">
        <v>14</v>
      </c>
      <c r="B22" s="14" t="s">
        <v>62</v>
      </c>
      <c r="C22" s="46" t="s">
        <v>72</v>
      </c>
      <c r="D22" s="71">
        <v>2026</v>
      </c>
      <c r="E22" s="74">
        <v>1</v>
      </c>
      <c r="F22" s="72">
        <f t="shared" si="0"/>
        <v>2026</v>
      </c>
      <c r="G22" s="71">
        <v>2301</v>
      </c>
      <c r="H22" s="7">
        <v>6.7000000000000004E-2</v>
      </c>
      <c r="I22" s="63">
        <f t="shared" si="1"/>
        <v>1</v>
      </c>
      <c r="J22" s="15">
        <f t="shared" si="2"/>
        <v>2301</v>
      </c>
      <c r="K22" s="71">
        <v>275</v>
      </c>
      <c r="L22" s="7">
        <v>6.7000000000000004E-2</v>
      </c>
      <c r="M22" s="63">
        <f t="shared" si="3"/>
        <v>1</v>
      </c>
      <c r="N22" s="15">
        <f t="shared" si="4"/>
        <v>275</v>
      </c>
    </row>
    <row r="23" spans="1:14" ht="15">
      <c r="A23" s="44">
        <v>15</v>
      </c>
      <c r="B23" s="14" t="s">
        <v>63</v>
      </c>
      <c r="C23" s="46" t="s">
        <v>72</v>
      </c>
      <c r="D23" s="71">
        <v>53572</v>
      </c>
      <c r="E23" s="74">
        <v>1</v>
      </c>
      <c r="F23" s="72">
        <f t="shared" si="0"/>
        <v>53572</v>
      </c>
      <c r="G23" s="71">
        <v>61891</v>
      </c>
      <c r="H23" s="7">
        <v>6.7000000000000004E-2</v>
      </c>
      <c r="I23" s="63">
        <f t="shared" si="1"/>
        <v>1</v>
      </c>
      <c r="J23" s="15">
        <f t="shared" si="2"/>
        <v>61891</v>
      </c>
      <c r="K23" s="71">
        <v>8319</v>
      </c>
      <c r="L23" s="7">
        <v>6.7000000000000004E-2</v>
      </c>
      <c r="M23" s="63">
        <f t="shared" si="3"/>
        <v>1</v>
      </c>
      <c r="N23" s="15">
        <f t="shared" si="4"/>
        <v>8319</v>
      </c>
    </row>
    <row r="24" spans="1:14" ht="15">
      <c r="A24" s="44">
        <v>16</v>
      </c>
      <c r="B24" s="14" t="s">
        <v>64</v>
      </c>
      <c r="C24" s="46" t="s">
        <v>72</v>
      </c>
      <c r="D24" s="71">
        <v>55598</v>
      </c>
      <c r="E24" s="74">
        <v>1</v>
      </c>
      <c r="F24" s="72">
        <f t="shared" si="0"/>
        <v>55598</v>
      </c>
      <c r="G24" s="71">
        <v>64192</v>
      </c>
      <c r="H24" s="7">
        <v>6.7000000000000004E-2</v>
      </c>
      <c r="I24" s="63">
        <f t="shared" si="1"/>
        <v>1</v>
      </c>
      <c r="J24" s="15">
        <f t="shared" si="2"/>
        <v>64192</v>
      </c>
      <c r="K24" s="71">
        <v>8594</v>
      </c>
      <c r="L24" s="7">
        <v>6.7000000000000004E-2</v>
      </c>
      <c r="M24" s="63">
        <f t="shared" si="3"/>
        <v>1</v>
      </c>
      <c r="N24" s="15">
        <f t="shared" si="4"/>
        <v>8594</v>
      </c>
    </row>
    <row r="25" spans="1:14" ht="15">
      <c r="A25" s="44">
        <v>17</v>
      </c>
      <c r="B25" s="14" t="s">
        <v>23</v>
      </c>
      <c r="C25" s="46" t="s">
        <v>72</v>
      </c>
      <c r="D25" s="71">
        <v>972</v>
      </c>
      <c r="E25" s="74">
        <v>1</v>
      </c>
      <c r="F25" s="72">
        <f t="shared" si="0"/>
        <v>972</v>
      </c>
      <c r="G25" s="71">
        <v>1001</v>
      </c>
      <c r="H25" s="7">
        <v>6.7000000000000004E-2</v>
      </c>
      <c r="I25" s="63">
        <f t="shared" si="1"/>
        <v>1</v>
      </c>
      <c r="J25" s="15">
        <f t="shared" si="2"/>
        <v>1001</v>
      </c>
      <c r="K25" s="71">
        <v>29</v>
      </c>
      <c r="L25" s="7">
        <v>6.7000000000000004E-2</v>
      </c>
      <c r="M25" s="63">
        <f t="shared" si="3"/>
        <v>1</v>
      </c>
      <c r="N25" s="15">
        <f t="shared" si="4"/>
        <v>29</v>
      </c>
    </row>
    <row r="26" spans="1:14" ht="25.5">
      <c r="A26" s="44">
        <v>18</v>
      </c>
      <c r="B26" s="14" t="s">
        <v>43</v>
      </c>
      <c r="C26" s="46" t="s">
        <v>72</v>
      </c>
      <c r="D26" s="71">
        <v>2013</v>
      </c>
      <c r="E26" s="74">
        <v>1</v>
      </c>
      <c r="F26" s="72">
        <f t="shared" si="0"/>
        <v>2013</v>
      </c>
      <c r="G26" s="71">
        <v>2288</v>
      </c>
      <c r="H26" s="7">
        <v>6.7000000000000004E-2</v>
      </c>
      <c r="I26" s="63">
        <f t="shared" si="1"/>
        <v>1</v>
      </c>
      <c r="J26" s="15">
        <f t="shared" si="2"/>
        <v>2288</v>
      </c>
      <c r="K26" s="71">
        <v>275</v>
      </c>
      <c r="L26" s="7">
        <v>6.7000000000000004E-2</v>
      </c>
      <c r="M26" s="63">
        <f t="shared" si="3"/>
        <v>1</v>
      </c>
      <c r="N26" s="15">
        <f t="shared" si="4"/>
        <v>275</v>
      </c>
    </row>
    <row r="27" spans="1:14" ht="15">
      <c r="A27" s="44">
        <v>19</v>
      </c>
      <c r="B27" s="14" t="s">
        <v>24</v>
      </c>
      <c r="C27" s="46" t="s">
        <v>72</v>
      </c>
      <c r="D27" s="71">
        <v>6090</v>
      </c>
      <c r="E27" s="74">
        <v>1</v>
      </c>
      <c r="F27" s="72">
        <f t="shared" si="0"/>
        <v>6090</v>
      </c>
      <c r="G27" s="71">
        <v>6915</v>
      </c>
      <c r="H27" s="7">
        <v>6.7000000000000004E-2</v>
      </c>
      <c r="I27" s="63">
        <f t="shared" si="1"/>
        <v>1</v>
      </c>
      <c r="J27" s="15">
        <f t="shared" si="2"/>
        <v>6915</v>
      </c>
      <c r="K27" s="71">
        <v>825</v>
      </c>
      <c r="L27" s="7">
        <v>6.7000000000000004E-2</v>
      </c>
      <c r="M27" s="63">
        <f t="shared" si="3"/>
        <v>1</v>
      </c>
      <c r="N27" s="15">
        <f t="shared" si="4"/>
        <v>825</v>
      </c>
    </row>
    <row r="28" spans="1:14" ht="25.5">
      <c r="A28" s="44">
        <v>20</v>
      </c>
      <c r="B28" s="14" t="s">
        <v>25</v>
      </c>
      <c r="C28" s="46" t="s">
        <v>72</v>
      </c>
      <c r="D28" s="71">
        <v>34911</v>
      </c>
      <c r="E28" s="74">
        <v>1</v>
      </c>
      <c r="F28" s="72">
        <f t="shared" si="0"/>
        <v>34911</v>
      </c>
      <c r="G28" s="71">
        <v>40265</v>
      </c>
      <c r="H28" s="7">
        <v>6.7000000000000004E-2</v>
      </c>
      <c r="I28" s="63">
        <f t="shared" si="1"/>
        <v>1</v>
      </c>
      <c r="J28" s="15">
        <f t="shared" si="2"/>
        <v>40265</v>
      </c>
      <c r="K28" s="71">
        <v>5354</v>
      </c>
      <c r="L28" s="7">
        <v>6.7000000000000004E-2</v>
      </c>
      <c r="M28" s="63">
        <f t="shared" si="3"/>
        <v>1</v>
      </c>
      <c r="N28" s="15">
        <f t="shared" si="4"/>
        <v>5354</v>
      </c>
    </row>
    <row r="29" spans="1:14" ht="15">
      <c r="A29" s="44">
        <v>21</v>
      </c>
      <c r="B29" s="14" t="s">
        <v>26</v>
      </c>
      <c r="C29" s="46" t="s">
        <v>72</v>
      </c>
      <c r="D29" s="71">
        <v>34911</v>
      </c>
      <c r="E29" s="74">
        <v>1</v>
      </c>
      <c r="F29" s="72">
        <f t="shared" si="0"/>
        <v>34911</v>
      </c>
      <c r="G29" s="71">
        <v>40265</v>
      </c>
      <c r="H29" s="7">
        <v>6.7000000000000004E-2</v>
      </c>
      <c r="I29" s="63">
        <f t="shared" si="1"/>
        <v>1</v>
      </c>
      <c r="J29" s="15">
        <f t="shared" si="2"/>
        <v>40265</v>
      </c>
      <c r="K29" s="71">
        <v>5354</v>
      </c>
      <c r="L29" s="7">
        <v>6.7000000000000004E-2</v>
      </c>
      <c r="M29" s="63">
        <f t="shared" si="3"/>
        <v>1</v>
      </c>
      <c r="N29" s="15">
        <f t="shared" si="4"/>
        <v>5354</v>
      </c>
    </row>
    <row r="30" spans="1:14" ht="15">
      <c r="A30" s="44">
        <v>22</v>
      </c>
      <c r="B30" s="14" t="s">
        <v>27</v>
      </c>
      <c r="C30" s="46" t="s">
        <v>72</v>
      </c>
      <c r="D30" s="71">
        <v>2013</v>
      </c>
      <c r="E30" s="74">
        <v>1</v>
      </c>
      <c r="F30" s="72">
        <f t="shared" si="0"/>
        <v>2013</v>
      </c>
      <c r="G30" s="71">
        <v>2287</v>
      </c>
      <c r="H30" s="7">
        <v>6.7000000000000004E-2</v>
      </c>
      <c r="I30" s="63">
        <f t="shared" si="1"/>
        <v>1</v>
      </c>
      <c r="J30" s="15">
        <f t="shared" si="2"/>
        <v>2287</v>
      </c>
      <c r="K30" s="71">
        <v>274</v>
      </c>
      <c r="L30" s="7">
        <v>6.7000000000000004E-2</v>
      </c>
      <c r="M30" s="63">
        <f t="shared" si="3"/>
        <v>1</v>
      </c>
      <c r="N30" s="15">
        <f t="shared" si="4"/>
        <v>274</v>
      </c>
    </row>
    <row r="31" spans="1:14" ht="38.25">
      <c r="A31" s="44">
        <v>23</v>
      </c>
      <c r="B31" s="14" t="s">
        <v>28</v>
      </c>
      <c r="C31" s="46" t="s">
        <v>72</v>
      </c>
      <c r="D31" s="71">
        <v>40950</v>
      </c>
      <c r="E31" s="74">
        <v>1</v>
      </c>
      <c r="F31" s="72">
        <f t="shared" si="0"/>
        <v>40950</v>
      </c>
      <c r="G31" s="71">
        <v>47126</v>
      </c>
      <c r="H31" s="7">
        <v>6.7000000000000004E-2</v>
      </c>
      <c r="I31" s="63">
        <f t="shared" si="1"/>
        <v>1</v>
      </c>
      <c r="J31" s="15">
        <f t="shared" si="2"/>
        <v>47126</v>
      </c>
      <c r="K31" s="71">
        <v>6176</v>
      </c>
      <c r="L31" s="7">
        <v>6.7000000000000004E-2</v>
      </c>
      <c r="M31" s="63">
        <f t="shared" si="3"/>
        <v>1</v>
      </c>
      <c r="N31" s="15">
        <f t="shared" si="4"/>
        <v>6176</v>
      </c>
    </row>
    <row r="32" spans="1:14" ht="15">
      <c r="A32" s="44">
        <v>24</v>
      </c>
      <c r="B32" s="14" t="s">
        <v>29</v>
      </c>
      <c r="C32" s="46" t="s">
        <v>72</v>
      </c>
      <c r="D32" s="71">
        <v>8033</v>
      </c>
      <c r="E32" s="74">
        <v>1</v>
      </c>
      <c r="F32" s="72">
        <f t="shared" si="0"/>
        <v>8033</v>
      </c>
      <c r="G32" s="71">
        <v>9189</v>
      </c>
      <c r="H32" s="7">
        <v>6.7000000000000004E-2</v>
      </c>
      <c r="I32" s="63">
        <f t="shared" si="1"/>
        <v>1</v>
      </c>
      <c r="J32" s="15">
        <f t="shared" si="2"/>
        <v>9189</v>
      </c>
      <c r="K32" s="71">
        <v>1156</v>
      </c>
      <c r="L32" s="7">
        <v>6.7000000000000004E-2</v>
      </c>
      <c r="M32" s="63">
        <f t="shared" si="3"/>
        <v>1</v>
      </c>
      <c r="N32" s="15">
        <f t="shared" si="4"/>
        <v>1156</v>
      </c>
    </row>
    <row r="33" spans="1:14" ht="15">
      <c r="A33" s="44">
        <v>25</v>
      </c>
      <c r="B33" s="14" t="s">
        <v>30</v>
      </c>
      <c r="C33" s="46" t="s">
        <v>72</v>
      </c>
      <c r="D33" s="71">
        <v>34911</v>
      </c>
      <c r="E33" s="74">
        <v>1</v>
      </c>
      <c r="F33" s="72">
        <f t="shared" si="0"/>
        <v>34911</v>
      </c>
      <c r="G33" s="71">
        <v>40265</v>
      </c>
      <c r="H33" s="7">
        <v>6.7000000000000004E-2</v>
      </c>
      <c r="I33" s="63">
        <f t="shared" si="1"/>
        <v>1</v>
      </c>
      <c r="J33" s="15">
        <f t="shared" si="2"/>
        <v>40265</v>
      </c>
      <c r="K33" s="71">
        <v>5354</v>
      </c>
      <c r="L33" s="7">
        <v>6.7000000000000004E-2</v>
      </c>
      <c r="M33" s="63">
        <f t="shared" si="3"/>
        <v>1</v>
      </c>
      <c r="N33" s="15">
        <f t="shared" si="4"/>
        <v>5354</v>
      </c>
    </row>
    <row r="34" spans="1:14" ht="15">
      <c r="A34" s="44">
        <v>26</v>
      </c>
      <c r="B34" s="14" t="s">
        <v>31</v>
      </c>
      <c r="C34" s="46" t="s">
        <v>72</v>
      </c>
      <c r="D34" s="71">
        <v>1935</v>
      </c>
      <c r="E34" s="74">
        <v>1</v>
      </c>
      <c r="F34" s="72">
        <f t="shared" si="0"/>
        <v>1935</v>
      </c>
      <c r="G34" s="71">
        <v>2206</v>
      </c>
      <c r="H34" s="7">
        <v>6.7000000000000004E-2</v>
      </c>
      <c r="I34" s="63">
        <f t="shared" si="1"/>
        <v>1</v>
      </c>
      <c r="J34" s="15">
        <f t="shared" si="2"/>
        <v>2206</v>
      </c>
      <c r="K34" s="71">
        <v>271</v>
      </c>
      <c r="L34" s="7">
        <v>6.7000000000000004E-2</v>
      </c>
      <c r="M34" s="63">
        <f t="shared" si="3"/>
        <v>1</v>
      </c>
      <c r="N34" s="15">
        <f t="shared" si="4"/>
        <v>271</v>
      </c>
    </row>
    <row r="35" spans="1:14" ht="15">
      <c r="A35" s="44">
        <v>27</v>
      </c>
      <c r="B35" s="14" t="s">
        <v>32</v>
      </c>
      <c r="C35" s="46" t="s">
        <v>72</v>
      </c>
      <c r="D35" s="71">
        <v>9062</v>
      </c>
      <c r="E35" s="74">
        <v>1</v>
      </c>
      <c r="F35" s="72">
        <f t="shared" si="0"/>
        <v>9062</v>
      </c>
      <c r="G35" s="71">
        <v>10439</v>
      </c>
      <c r="H35" s="7">
        <v>6.7000000000000004E-2</v>
      </c>
      <c r="I35" s="63">
        <f t="shared" si="1"/>
        <v>1</v>
      </c>
      <c r="J35" s="15">
        <f t="shared" si="2"/>
        <v>10439</v>
      </c>
      <c r="K35" s="71">
        <v>1377</v>
      </c>
      <c r="L35" s="7">
        <v>6.7000000000000004E-2</v>
      </c>
      <c r="M35" s="63">
        <f t="shared" si="3"/>
        <v>1</v>
      </c>
      <c r="N35" s="15">
        <f t="shared" si="4"/>
        <v>1377</v>
      </c>
    </row>
    <row r="36" spans="1:14" ht="15">
      <c r="A36" s="44">
        <v>28</v>
      </c>
      <c r="B36" s="14" t="s">
        <v>33</v>
      </c>
      <c r="C36" s="46" t="s">
        <v>72</v>
      </c>
      <c r="D36" s="71">
        <v>1811</v>
      </c>
      <c r="E36" s="74">
        <v>1</v>
      </c>
      <c r="F36" s="72">
        <f t="shared" si="0"/>
        <v>1811</v>
      </c>
      <c r="G36" s="71">
        <v>2123</v>
      </c>
      <c r="H36" s="7">
        <v>6.7000000000000004E-2</v>
      </c>
      <c r="I36" s="63">
        <f t="shared" si="1"/>
        <v>1</v>
      </c>
      <c r="J36" s="15">
        <f t="shared" si="2"/>
        <v>2123</v>
      </c>
      <c r="K36" s="71">
        <v>312</v>
      </c>
      <c r="L36" s="7">
        <v>6.7000000000000004E-2</v>
      </c>
      <c r="M36" s="63">
        <f t="shared" si="3"/>
        <v>1</v>
      </c>
      <c r="N36" s="15">
        <f t="shared" si="4"/>
        <v>312</v>
      </c>
    </row>
    <row r="37" spans="1:14" ht="15">
      <c r="A37" s="44">
        <v>29</v>
      </c>
      <c r="B37" s="14" t="s">
        <v>34</v>
      </c>
      <c r="C37" s="46" t="s">
        <v>72</v>
      </c>
      <c r="D37" s="71">
        <v>34872</v>
      </c>
      <c r="E37" s="74">
        <v>1</v>
      </c>
      <c r="F37" s="72">
        <f t="shared" si="0"/>
        <v>34872</v>
      </c>
      <c r="G37" s="71">
        <v>40223</v>
      </c>
      <c r="H37" s="7">
        <v>6.7000000000000004E-2</v>
      </c>
      <c r="I37" s="63">
        <f t="shared" si="1"/>
        <v>1</v>
      </c>
      <c r="J37" s="15">
        <f t="shared" si="2"/>
        <v>40223</v>
      </c>
      <c r="K37" s="71">
        <v>5351</v>
      </c>
      <c r="L37" s="7">
        <v>6.7000000000000004E-2</v>
      </c>
      <c r="M37" s="63">
        <f t="shared" si="3"/>
        <v>1</v>
      </c>
      <c r="N37" s="15">
        <f t="shared" si="4"/>
        <v>5351</v>
      </c>
    </row>
    <row r="38" spans="1:14" ht="25.5">
      <c r="A38" s="44">
        <v>30</v>
      </c>
      <c r="B38" s="14" t="s">
        <v>35</v>
      </c>
      <c r="C38" s="46" t="s">
        <v>72</v>
      </c>
      <c r="D38" s="71">
        <v>366</v>
      </c>
      <c r="E38" s="74">
        <v>1</v>
      </c>
      <c r="F38" s="72">
        <f t="shared" si="0"/>
        <v>366</v>
      </c>
      <c r="G38" s="71">
        <v>508</v>
      </c>
      <c r="H38" s="7">
        <v>6.7000000000000004E-2</v>
      </c>
      <c r="I38" s="63">
        <f t="shared" si="1"/>
        <v>1</v>
      </c>
      <c r="J38" s="15">
        <f t="shared" si="2"/>
        <v>508</v>
      </c>
      <c r="K38" s="71">
        <v>142</v>
      </c>
      <c r="L38" s="7">
        <v>6.7000000000000004E-2</v>
      </c>
      <c r="M38" s="63">
        <f t="shared" si="3"/>
        <v>1</v>
      </c>
      <c r="N38" s="15">
        <f t="shared" si="4"/>
        <v>142</v>
      </c>
    </row>
    <row r="39" spans="1:14" ht="15">
      <c r="A39" s="44">
        <v>31</v>
      </c>
      <c r="B39" s="14" t="s">
        <v>36</v>
      </c>
      <c r="C39" s="46" t="s">
        <v>72</v>
      </c>
      <c r="D39" s="71">
        <v>5526</v>
      </c>
      <c r="E39" s="74">
        <v>1</v>
      </c>
      <c r="F39" s="72">
        <f t="shared" si="0"/>
        <v>5526</v>
      </c>
      <c r="G39" s="71">
        <v>6392</v>
      </c>
      <c r="H39" s="7">
        <v>6.7000000000000004E-2</v>
      </c>
      <c r="I39" s="63">
        <f t="shared" si="1"/>
        <v>1</v>
      </c>
      <c r="J39" s="15">
        <f t="shared" si="2"/>
        <v>6392</v>
      </c>
      <c r="K39" s="71">
        <v>866</v>
      </c>
      <c r="L39" s="7">
        <v>6.7000000000000004E-2</v>
      </c>
      <c r="M39" s="63">
        <f t="shared" si="3"/>
        <v>1</v>
      </c>
      <c r="N39" s="15">
        <f t="shared" si="4"/>
        <v>866</v>
      </c>
    </row>
    <row r="40" spans="1:14" ht="15">
      <c r="A40" s="44">
        <v>32</v>
      </c>
      <c r="B40" s="14" t="s">
        <v>37</v>
      </c>
      <c r="C40" s="46" t="s">
        <v>72</v>
      </c>
      <c r="D40" s="71">
        <v>2026</v>
      </c>
      <c r="E40" s="74">
        <v>1</v>
      </c>
      <c r="F40" s="72">
        <f t="shared" si="0"/>
        <v>2026</v>
      </c>
      <c r="G40" s="71">
        <v>2301</v>
      </c>
      <c r="H40" s="7">
        <v>6.7000000000000004E-2</v>
      </c>
      <c r="I40" s="63">
        <f t="shared" si="1"/>
        <v>1</v>
      </c>
      <c r="J40" s="15">
        <f t="shared" si="2"/>
        <v>2301</v>
      </c>
      <c r="K40" s="71">
        <v>275</v>
      </c>
      <c r="L40" s="7">
        <v>6.7000000000000004E-2</v>
      </c>
      <c r="M40" s="63">
        <f t="shared" si="3"/>
        <v>1</v>
      </c>
      <c r="N40" s="15">
        <f t="shared" si="4"/>
        <v>275</v>
      </c>
    </row>
    <row r="41" spans="1:14" ht="15">
      <c r="A41" s="44">
        <v>33</v>
      </c>
      <c r="B41" s="14" t="s">
        <v>38</v>
      </c>
      <c r="C41" s="46" t="s">
        <v>72</v>
      </c>
      <c r="D41" s="71">
        <v>1935</v>
      </c>
      <c r="E41" s="74">
        <v>1</v>
      </c>
      <c r="F41" s="72">
        <f t="shared" si="0"/>
        <v>1935</v>
      </c>
      <c r="G41" s="71">
        <v>2206</v>
      </c>
      <c r="H41" s="7">
        <v>6.7000000000000004E-2</v>
      </c>
      <c r="I41" s="63">
        <f t="shared" si="1"/>
        <v>1</v>
      </c>
      <c r="J41" s="15">
        <f t="shared" si="2"/>
        <v>2206</v>
      </c>
      <c r="K41" s="71">
        <v>271</v>
      </c>
      <c r="L41" s="7">
        <v>6.7000000000000004E-2</v>
      </c>
      <c r="M41" s="63">
        <f t="shared" si="3"/>
        <v>1</v>
      </c>
      <c r="N41" s="15">
        <f t="shared" si="4"/>
        <v>271</v>
      </c>
    </row>
    <row r="42" spans="1:14" ht="15">
      <c r="A42" s="44">
        <v>34</v>
      </c>
      <c r="B42" s="14" t="s">
        <v>39</v>
      </c>
      <c r="C42" s="46" t="s">
        <v>72</v>
      </c>
      <c r="D42" s="71">
        <v>366</v>
      </c>
      <c r="E42" s="74">
        <v>1</v>
      </c>
      <c r="F42" s="72">
        <f t="shared" si="0"/>
        <v>366</v>
      </c>
      <c r="G42" s="71">
        <v>508</v>
      </c>
      <c r="H42" s="7">
        <v>6.7000000000000004E-2</v>
      </c>
      <c r="I42" s="63">
        <f t="shared" si="1"/>
        <v>1</v>
      </c>
      <c r="J42" s="15">
        <f t="shared" si="2"/>
        <v>508</v>
      </c>
      <c r="K42" s="71">
        <v>142</v>
      </c>
      <c r="L42" s="7">
        <v>6.7000000000000004E-2</v>
      </c>
      <c r="M42" s="63">
        <f t="shared" si="3"/>
        <v>1</v>
      </c>
      <c r="N42" s="15">
        <f t="shared" si="4"/>
        <v>142</v>
      </c>
    </row>
    <row r="43" spans="1:14" ht="15">
      <c r="A43" s="44">
        <v>35</v>
      </c>
      <c r="B43" s="14" t="s">
        <v>40</v>
      </c>
      <c r="C43" s="46" t="s">
        <v>72</v>
      </c>
      <c r="D43" s="71">
        <v>5526</v>
      </c>
      <c r="E43" s="74">
        <v>1</v>
      </c>
      <c r="F43" s="72">
        <f t="shared" si="0"/>
        <v>5526</v>
      </c>
      <c r="G43" s="71">
        <v>6392</v>
      </c>
      <c r="H43" s="7">
        <v>6.7000000000000004E-2</v>
      </c>
      <c r="I43" s="63">
        <f t="shared" si="1"/>
        <v>1</v>
      </c>
      <c r="J43" s="15">
        <f t="shared" si="2"/>
        <v>6392</v>
      </c>
      <c r="K43" s="71">
        <v>866</v>
      </c>
      <c r="L43" s="7">
        <v>6.7000000000000004E-2</v>
      </c>
      <c r="M43" s="63">
        <f t="shared" si="3"/>
        <v>1</v>
      </c>
      <c r="N43" s="15">
        <f t="shared" si="4"/>
        <v>866</v>
      </c>
    </row>
    <row r="44" spans="1:14" ht="15">
      <c r="A44" s="44">
        <v>36</v>
      </c>
      <c r="B44" s="14" t="s">
        <v>41</v>
      </c>
      <c r="C44" s="46" t="s">
        <v>72</v>
      </c>
      <c r="D44" s="71">
        <v>34872</v>
      </c>
      <c r="E44" s="74">
        <v>1</v>
      </c>
      <c r="F44" s="72">
        <f t="shared" si="0"/>
        <v>34872</v>
      </c>
      <c r="G44" s="71">
        <v>40223</v>
      </c>
      <c r="H44" s="7">
        <v>6.7000000000000004E-2</v>
      </c>
      <c r="I44" s="63">
        <f t="shared" si="1"/>
        <v>1</v>
      </c>
      <c r="J44" s="15">
        <f t="shared" si="2"/>
        <v>40223</v>
      </c>
      <c r="K44" s="71">
        <v>5351</v>
      </c>
      <c r="L44" s="7">
        <v>6.7000000000000004E-2</v>
      </c>
      <c r="M44" s="63">
        <f t="shared" si="3"/>
        <v>1</v>
      </c>
      <c r="N44" s="15">
        <f t="shared" si="4"/>
        <v>5351</v>
      </c>
    </row>
    <row r="45" spans="1:14" ht="15">
      <c r="A45" s="44">
        <v>37</v>
      </c>
      <c r="B45" s="14" t="s">
        <v>42</v>
      </c>
      <c r="C45" s="46" t="s">
        <v>72</v>
      </c>
      <c r="D45" s="71">
        <v>1811</v>
      </c>
      <c r="E45" s="74">
        <v>1</v>
      </c>
      <c r="F45" s="72">
        <f t="shared" si="0"/>
        <v>1811</v>
      </c>
      <c r="G45" s="71">
        <v>2123</v>
      </c>
      <c r="H45" s="7">
        <v>6.7000000000000004E-2</v>
      </c>
      <c r="I45" s="63">
        <f t="shared" si="1"/>
        <v>1</v>
      </c>
      <c r="J45" s="15">
        <f t="shared" si="2"/>
        <v>2123</v>
      </c>
      <c r="K45" s="71">
        <v>312</v>
      </c>
      <c r="L45" s="7">
        <v>6.7000000000000004E-2</v>
      </c>
      <c r="M45" s="63">
        <f t="shared" si="3"/>
        <v>1</v>
      </c>
      <c r="N45" s="15">
        <f t="shared" si="4"/>
        <v>312</v>
      </c>
    </row>
    <row r="46" spans="1:14" ht="15">
      <c r="A46" s="44">
        <v>38</v>
      </c>
      <c r="B46" s="14" t="s">
        <v>44</v>
      </c>
      <c r="C46" s="46" t="s">
        <v>72</v>
      </c>
      <c r="D46" s="71">
        <v>2026</v>
      </c>
      <c r="E46" s="74">
        <v>1</v>
      </c>
      <c r="F46" s="72">
        <f t="shared" si="0"/>
        <v>2026</v>
      </c>
      <c r="G46" s="71">
        <v>2301</v>
      </c>
      <c r="H46" s="7">
        <v>6.7000000000000004E-2</v>
      </c>
      <c r="I46" s="63">
        <f t="shared" si="1"/>
        <v>1</v>
      </c>
      <c r="J46" s="15">
        <f t="shared" si="2"/>
        <v>2301</v>
      </c>
      <c r="K46" s="71">
        <v>275</v>
      </c>
      <c r="L46" s="7">
        <v>6.7000000000000004E-2</v>
      </c>
      <c r="M46" s="63">
        <f t="shared" si="3"/>
        <v>1</v>
      </c>
      <c r="N46" s="15">
        <f t="shared" si="4"/>
        <v>275</v>
      </c>
    </row>
    <row r="47" spans="1:14" ht="15">
      <c r="A47" s="44">
        <v>39</v>
      </c>
      <c r="B47" s="14" t="s">
        <v>45</v>
      </c>
      <c r="C47" s="46" t="s">
        <v>72</v>
      </c>
      <c r="D47" s="71">
        <v>3710</v>
      </c>
      <c r="E47" s="74">
        <v>1</v>
      </c>
      <c r="F47" s="72">
        <f t="shared" si="0"/>
        <v>3710</v>
      </c>
      <c r="G47" s="71">
        <v>4253</v>
      </c>
      <c r="H47" s="7">
        <v>6.7000000000000004E-2</v>
      </c>
      <c r="I47" s="63">
        <f t="shared" si="1"/>
        <v>1</v>
      </c>
      <c r="J47" s="15">
        <f t="shared" si="2"/>
        <v>4253</v>
      </c>
      <c r="K47" s="71">
        <v>543</v>
      </c>
      <c r="L47" s="7">
        <v>6.7000000000000004E-2</v>
      </c>
      <c r="M47" s="63">
        <f t="shared" si="3"/>
        <v>1</v>
      </c>
      <c r="N47" s="15">
        <f t="shared" si="4"/>
        <v>543</v>
      </c>
    </row>
    <row r="48" spans="1:14" ht="25.5">
      <c r="A48" s="44">
        <v>40</v>
      </c>
      <c r="B48" s="14" t="s">
        <v>46</v>
      </c>
      <c r="C48" s="46" t="s">
        <v>72</v>
      </c>
      <c r="D48" s="71">
        <v>2029</v>
      </c>
      <c r="E48" s="74">
        <v>1</v>
      </c>
      <c r="F48" s="72">
        <f t="shared" si="0"/>
        <v>2029</v>
      </c>
      <c r="G48" s="71">
        <v>2304</v>
      </c>
      <c r="H48" s="7">
        <v>6.7000000000000004E-2</v>
      </c>
      <c r="I48" s="63">
        <f t="shared" si="1"/>
        <v>1</v>
      </c>
      <c r="J48" s="15">
        <f t="shared" si="2"/>
        <v>2304</v>
      </c>
      <c r="K48" s="71">
        <v>275</v>
      </c>
      <c r="L48" s="7">
        <v>6.7000000000000004E-2</v>
      </c>
      <c r="M48" s="63">
        <f t="shared" si="3"/>
        <v>1</v>
      </c>
      <c r="N48" s="15">
        <f t="shared" si="4"/>
        <v>275</v>
      </c>
    </row>
    <row r="49" spans="1:14" ht="15">
      <c r="A49" s="44">
        <v>41</v>
      </c>
      <c r="B49" s="14" t="s">
        <v>47</v>
      </c>
      <c r="C49" s="46" t="s">
        <v>72</v>
      </c>
      <c r="D49" s="71">
        <v>5952</v>
      </c>
      <c r="E49" s="74">
        <v>1</v>
      </c>
      <c r="F49" s="72">
        <f t="shared" si="0"/>
        <v>5952</v>
      </c>
      <c r="G49" s="71">
        <v>6830</v>
      </c>
      <c r="H49" s="7">
        <v>6.7000000000000004E-2</v>
      </c>
      <c r="I49" s="63">
        <f t="shared" si="1"/>
        <v>1</v>
      </c>
      <c r="J49" s="15">
        <f t="shared" si="2"/>
        <v>6830</v>
      </c>
      <c r="K49" s="71">
        <v>878</v>
      </c>
      <c r="L49" s="7">
        <v>6.7000000000000004E-2</v>
      </c>
      <c r="M49" s="63">
        <f t="shared" si="3"/>
        <v>1</v>
      </c>
      <c r="N49" s="15">
        <f t="shared" si="4"/>
        <v>878</v>
      </c>
    </row>
    <row r="50" spans="1:14" ht="15">
      <c r="A50" s="44">
        <v>42</v>
      </c>
      <c r="B50" s="14" t="s">
        <v>48</v>
      </c>
      <c r="C50" s="46" t="s">
        <v>72</v>
      </c>
      <c r="D50" s="71">
        <v>4060</v>
      </c>
      <c r="E50" s="74">
        <v>1</v>
      </c>
      <c r="F50" s="72">
        <f t="shared" si="0"/>
        <v>4060</v>
      </c>
      <c r="G50" s="71">
        <v>4610</v>
      </c>
      <c r="H50" s="7">
        <v>6.7000000000000004E-2</v>
      </c>
      <c r="I50" s="63">
        <f t="shared" si="1"/>
        <v>1</v>
      </c>
      <c r="J50" s="15">
        <f t="shared" si="2"/>
        <v>4610</v>
      </c>
      <c r="K50" s="71">
        <v>550</v>
      </c>
      <c r="L50" s="7">
        <v>6.7000000000000004E-2</v>
      </c>
      <c r="M50" s="63">
        <f t="shared" si="3"/>
        <v>1</v>
      </c>
      <c r="N50" s="15">
        <f t="shared" si="4"/>
        <v>550</v>
      </c>
    </row>
    <row r="51" spans="1:14" ht="15">
      <c r="A51" s="44">
        <v>43</v>
      </c>
      <c r="B51" s="14" t="s">
        <v>49</v>
      </c>
      <c r="C51" s="46" t="s">
        <v>72</v>
      </c>
      <c r="D51" s="71">
        <v>15724</v>
      </c>
      <c r="E51" s="74">
        <v>1</v>
      </c>
      <c r="F51" s="72">
        <f t="shared" si="0"/>
        <v>15724</v>
      </c>
      <c r="G51" s="71">
        <v>18138</v>
      </c>
      <c r="H51" s="7">
        <v>6.7000000000000004E-2</v>
      </c>
      <c r="I51" s="63">
        <f t="shared" si="1"/>
        <v>1</v>
      </c>
      <c r="J51" s="15">
        <f t="shared" si="2"/>
        <v>18138</v>
      </c>
      <c r="K51" s="71">
        <v>2414</v>
      </c>
      <c r="L51" s="7">
        <v>6.7000000000000004E-2</v>
      </c>
      <c r="M51" s="63">
        <f t="shared" si="3"/>
        <v>1</v>
      </c>
      <c r="N51" s="15">
        <f t="shared" si="4"/>
        <v>2414</v>
      </c>
    </row>
    <row r="52" spans="1:14" ht="25.5">
      <c r="A52" s="44">
        <v>44</v>
      </c>
      <c r="B52" s="14" t="s">
        <v>65</v>
      </c>
      <c r="C52" s="46" t="s">
        <v>72</v>
      </c>
      <c r="D52" s="71">
        <v>28091</v>
      </c>
      <c r="E52" s="74">
        <v>1</v>
      </c>
      <c r="F52" s="72">
        <f t="shared" si="0"/>
        <v>28091</v>
      </c>
      <c r="G52" s="71">
        <v>32191</v>
      </c>
      <c r="H52" s="7">
        <v>6.7000000000000004E-2</v>
      </c>
      <c r="I52" s="63">
        <f t="shared" si="1"/>
        <v>1</v>
      </c>
      <c r="J52" s="15">
        <f t="shared" si="2"/>
        <v>32191</v>
      </c>
      <c r="K52" s="71">
        <v>4100</v>
      </c>
      <c r="L52" s="7">
        <v>6.7000000000000004E-2</v>
      </c>
      <c r="M52" s="63">
        <f t="shared" si="3"/>
        <v>1</v>
      </c>
      <c r="N52" s="15">
        <f t="shared" si="4"/>
        <v>4100</v>
      </c>
    </row>
    <row r="53" spans="1:14" ht="15">
      <c r="A53" s="44">
        <v>45</v>
      </c>
      <c r="B53" s="14" t="s">
        <v>50</v>
      </c>
      <c r="C53" s="46" t="s">
        <v>72</v>
      </c>
      <c r="D53" s="71">
        <v>5952</v>
      </c>
      <c r="E53" s="74">
        <v>1</v>
      </c>
      <c r="F53" s="72">
        <f t="shared" si="0"/>
        <v>5952</v>
      </c>
      <c r="G53" s="71">
        <v>6830</v>
      </c>
      <c r="H53" s="7">
        <v>6.7000000000000004E-2</v>
      </c>
      <c r="I53" s="63">
        <f t="shared" si="1"/>
        <v>1</v>
      </c>
      <c r="J53" s="15">
        <f t="shared" si="2"/>
        <v>6830</v>
      </c>
      <c r="K53" s="71">
        <v>878</v>
      </c>
      <c r="L53" s="7">
        <v>6.7000000000000004E-2</v>
      </c>
      <c r="M53" s="63">
        <f t="shared" si="3"/>
        <v>1</v>
      </c>
      <c r="N53" s="15">
        <f t="shared" si="4"/>
        <v>878</v>
      </c>
    </row>
    <row r="54" spans="1:14" ht="25.5">
      <c r="A54" s="44">
        <v>46</v>
      </c>
      <c r="B54" s="14" t="s">
        <v>51</v>
      </c>
      <c r="C54" s="46" t="s">
        <v>72</v>
      </c>
      <c r="D54" s="71">
        <v>2013</v>
      </c>
      <c r="E54" s="74">
        <v>1</v>
      </c>
      <c r="F54" s="72">
        <f t="shared" si="0"/>
        <v>2013</v>
      </c>
      <c r="G54" s="71">
        <v>2287</v>
      </c>
      <c r="H54" s="7">
        <v>6.7000000000000004E-2</v>
      </c>
      <c r="I54" s="63">
        <f t="shared" si="1"/>
        <v>1</v>
      </c>
      <c r="J54" s="15">
        <f t="shared" si="2"/>
        <v>2287</v>
      </c>
      <c r="K54" s="71">
        <v>274</v>
      </c>
      <c r="L54" s="7">
        <v>6.7000000000000004E-2</v>
      </c>
      <c r="M54" s="63">
        <f t="shared" si="3"/>
        <v>1</v>
      </c>
      <c r="N54" s="15">
        <f t="shared" si="4"/>
        <v>274</v>
      </c>
    </row>
    <row r="55" spans="1:14" ht="15">
      <c r="A55" s="44">
        <v>47</v>
      </c>
      <c r="B55" s="14" t="s">
        <v>52</v>
      </c>
      <c r="C55" s="46" t="s">
        <v>72</v>
      </c>
      <c r="D55" s="71">
        <v>2030</v>
      </c>
      <c r="E55" s="74">
        <v>1</v>
      </c>
      <c r="F55" s="72">
        <f t="shared" si="0"/>
        <v>2030</v>
      </c>
      <c r="G55" s="71">
        <v>2305</v>
      </c>
      <c r="H55" s="7">
        <v>6.7000000000000004E-2</v>
      </c>
      <c r="I55" s="63">
        <f t="shared" si="1"/>
        <v>1</v>
      </c>
      <c r="J55" s="15">
        <f t="shared" si="2"/>
        <v>2305</v>
      </c>
      <c r="K55" s="71">
        <v>275</v>
      </c>
      <c r="L55" s="7">
        <v>6.7000000000000004E-2</v>
      </c>
      <c r="M55" s="63">
        <f t="shared" si="3"/>
        <v>1</v>
      </c>
      <c r="N55" s="15">
        <f t="shared" si="4"/>
        <v>275</v>
      </c>
    </row>
    <row r="56" spans="1:14" ht="25.5">
      <c r="A56" s="44">
        <v>48</v>
      </c>
      <c r="B56" s="14" t="s">
        <v>53</v>
      </c>
      <c r="C56" s="46" t="s">
        <v>72</v>
      </c>
      <c r="D56" s="71">
        <v>2208</v>
      </c>
      <c r="E56" s="74">
        <v>1</v>
      </c>
      <c r="F56" s="72">
        <f t="shared" si="0"/>
        <v>2208</v>
      </c>
      <c r="G56" s="71">
        <v>2482</v>
      </c>
      <c r="H56" s="7">
        <v>6.7000000000000004E-2</v>
      </c>
      <c r="I56" s="63">
        <f t="shared" si="1"/>
        <v>1</v>
      </c>
      <c r="J56" s="15">
        <f t="shared" si="2"/>
        <v>2482</v>
      </c>
      <c r="K56" s="71">
        <v>274</v>
      </c>
      <c r="L56" s="7">
        <v>6.7000000000000004E-2</v>
      </c>
      <c r="M56" s="63">
        <f t="shared" si="3"/>
        <v>1</v>
      </c>
      <c r="N56" s="15">
        <f t="shared" si="4"/>
        <v>274</v>
      </c>
    </row>
    <row r="57" spans="1:14" ht="15">
      <c r="A57" s="44">
        <v>49</v>
      </c>
      <c r="B57" s="14" t="s">
        <v>54</v>
      </c>
      <c r="C57" s="46" t="s">
        <v>72</v>
      </c>
      <c r="D57" s="71">
        <v>2208</v>
      </c>
      <c r="E57" s="74">
        <v>1</v>
      </c>
      <c r="F57" s="72">
        <f t="shared" si="0"/>
        <v>2208</v>
      </c>
      <c r="G57" s="71">
        <v>2488</v>
      </c>
      <c r="H57" s="7">
        <v>6.7000000000000004E-2</v>
      </c>
      <c r="I57" s="63">
        <f t="shared" si="1"/>
        <v>1</v>
      </c>
      <c r="J57" s="15">
        <f t="shared" si="2"/>
        <v>2488</v>
      </c>
      <c r="K57" s="71">
        <v>280</v>
      </c>
      <c r="L57" s="7">
        <v>6.7000000000000004E-2</v>
      </c>
      <c r="M57" s="63">
        <f t="shared" si="3"/>
        <v>1</v>
      </c>
      <c r="N57" s="15">
        <f t="shared" si="4"/>
        <v>280</v>
      </c>
    </row>
    <row r="58" spans="1:14" ht="15">
      <c r="A58" s="44">
        <v>50</v>
      </c>
      <c r="B58" s="14" t="s">
        <v>55</v>
      </c>
      <c r="C58" s="46" t="s">
        <v>72</v>
      </c>
      <c r="D58" s="71">
        <v>2208</v>
      </c>
      <c r="E58" s="74">
        <v>1</v>
      </c>
      <c r="F58" s="72">
        <f t="shared" si="0"/>
        <v>2208</v>
      </c>
      <c r="G58" s="71">
        <v>2482</v>
      </c>
      <c r="H58" s="7">
        <v>6.7000000000000004E-2</v>
      </c>
      <c r="I58" s="63">
        <f t="shared" si="1"/>
        <v>1</v>
      </c>
      <c r="J58" s="15">
        <f t="shared" si="2"/>
        <v>2482</v>
      </c>
      <c r="K58" s="71">
        <v>274</v>
      </c>
      <c r="L58" s="7">
        <v>6.7000000000000004E-2</v>
      </c>
      <c r="M58" s="63">
        <f t="shared" si="3"/>
        <v>1</v>
      </c>
      <c r="N58" s="15">
        <f t="shared" si="4"/>
        <v>274</v>
      </c>
    </row>
    <row r="59" spans="1:14" ht="15">
      <c r="A59" s="44">
        <v>51</v>
      </c>
      <c r="B59" s="14" t="s">
        <v>56</v>
      </c>
      <c r="C59" s="46" t="s">
        <v>72</v>
      </c>
      <c r="D59" s="71">
        <v>32037</v>
      </c>
      <c r="E59" s="74">
        <v>1</v>
      </c>
      <c r="F59" s="72">
        <f t="shared" si="0"/>
        <v>32037</v>
      </c>
      <c r="G59" s="71">
        <v>32312</v>
      </c>
      <c r="H59" s="7">
        <v>6.7000000000000004E-2</v>
      </c>
      <c r="I59" s="63">
        <f t="shared" si="1"/>
        <v>1</v>
      </c>
      <c r="J59" s="15">
        <f t="shared" si="2"/>
        <v>32312</v>
      </c>
      <c r="K59" s="71">
        <v>275</v>
      </c>
      <c r="L59" s="7">
        <v>6.7000000000000004E-2</v>
      </c>
      <c r="M59" s="63">
        <f t="shared" si="3"/>
        <v>1</v>
      </c>
      <c r="N59" s="15">
        <f t="shared" si="4"/>
        <v>275</v>
      </c>
    </row>
    <row r="60" spans="1:14" ht="15">
      <c r="A60" s="44">
        <v>52</v>
      </c>
      <c r="B60" s="14" t="s">
        <v>57</v>
      </c>
      <c r="C60" s="46" t="s">
        <v>72</v>
      </c>
      <c r="D60" s="71">
        <v>4511</v>
      </c>
      <c r="E60" s="74">
        <v>1</v>
      </c>
      <c r="F60" s="72">
        <f t="shared" si="0"/>
        <v>4511</v>
      </c>
      <c r="G60" s="71">
        <v>4785</v>
      </c>
      <c r="H60" s="7">
        <v>6.7000000000000004E-2</v>
      </c>
      <c r="I60" s="63">
        <f t="shared" si="1"/>
        <v>1</v>
      </c>
      <c r="J60" s="15">
        <f t="shared" si="2"/>
        <v>4785</v>
      </c>
      <c r="K60" s="71">
        <v>274</v>
      </c>
      <c r="L60" s="7">
        <v>6.7000000000000004E-2</v>
      </c>
      <c r="M60" s="63">
        <f t="shared" si="3"/>
        <v>1</v>
      </c>
      <c r="N60" s="15">
        <f t="shared" si="4"/>
        <v>274</v>
      </c>
    </row>
    <row r="61" spans="1:14" ht="15">
      <c r="A61" s="44">
        <v>53</v>
      </c>
      <c r="B61" s="14" t="s">
        <v>58</v>
      </c>
      <c r="C61" s="46" t="s">
        <v>72</v>
      </c>
      <c r="D61" s="71">
        <v>20164</v>
      </c>
      <c r="E61" s="74">
        <v>1</v>
      </c>
      <c r="F61" s="72">
        <f t="shared" si="0"/>
        <v>20164</v>
      </c>
      <c r="G61" s="71">
        <v>25518</v>
      </c>
      <c r="H61" s="7">
        <v>6.7000000000000004E-2</v>
      </c>
      <c r="I61" s="63">
        <f t="shared" si="1"/>
        <v>1</v>
      </c>
      <c r="J61" s="15">
        <f t="shared" si="2"/>
        <v>25518</v>
      </c>
      <c r="K61" s="71">
        <v>5354</v>
      </c>
      <c r="L61" s="7">
        <v>6.7000000000000004E-2</v>
      </c>
      <c r="M61" s="63">
        <f t="shared" si="3"/>
        <v>1</v>
      </c>
      <c r="N61" s="15">
        <f t="shared" si="4"/>
        <v>5354</v>
      </c>
    </row>
    <row r="62" spans="1:14" ht="15">
      <c r="A62" s="44">
        <v>54</v>
      </c>
      <c r="B62" s="14" t="s">
        <v>59</v>
      </c>
      <c r="C62" s="46" t="s">
        <v>72</v>
      </c>
      <c r="D62" s="71">
        <v>16896</v>
      </c>
      <c r="E62" s="74">
        <v>1</v>
      </c>
      <c r="F62" s="72">
        <f t="shared" si="0"/>
        <v>16896</v>
      </c>
      <c r="G62" s="71">
        <v>22250</v>
      </c>
      <c r="H62" s="7">
        <v>6.7000000000000004E-2</v>
      </c>
      <c r="I62" s="63">
        <f t="shared" si="1"/>
        <v>1</v>
      </c>
      <c r="J62" s="15">
        <f t="shared" si="2"/>
        <v>22250</v>
      </c>
      <c r="K62" s="71">
        <v>5354</v>
      </c>
      <c r="L62" s="7">
        <v>6.7000000000000004E-2</v>
      </c>
      <c r="M62" s="63">
        <f t="shared" si="3"/>
        <v>1</v>
      </c>
      <c r="N62" s="15">
        <f t="shared" si="4"/>
        <v>5354</v>
      </c>
    </row>
    <row r="63" spans="1:14" ht="26.25" thickBot="1">
      <c r="A63" s="44">
        <v>55</v>
      </c>
      <c r="B63" s="48" t="s">
        <v>60</v>
      </c>
      <c r="C63" s="49" t="s">
        <v>72</v>
      </c>
      <c r="D63" s="136">
        <v>47141</v>
      </c>
      <c r="E63" s="137">
        <v>1</v>
      </c>
      <c r="F63" s="138">
        <f t="shared" si="0"/>
        <v>47141</v>
      </c>
      <c r="G63" s="71">
        <v>52495</v>
      </c>
      <c r="H63" s="7">
        <v>6.7000000000000004E-2</v>
      </c>
      <c r="I63" s="63">
        <f t="shared" si="1"/>
        <v>1</v>
      </c>
      <c r="J63" s="140">
        <f t="shared" si="2"/>
        <v>52495</v>
      </c>
      <c r="K63" s="71">
        <v>5354</v>
      </c>
      <c r="L63" s="7">
        <v>6.7000000000000004E-2</v>
      </c>
      <c r="M63" s="63">
        <f t="shared" si="3"/>
        <v>1</v>
      </c>
      <c r="N63" s="140">
        <f t="shared" si="4"/>
        <v>5354</v>
      </c>
    </row>
    <row r="64" spans="1:14" ht="15.75" customHeight="1" thickBot="1">
      <c r="A64" s="303" t="s">
        <v>73</v>
      </c>
      <c r="B64" s="304"/>
      <c r="C64" s="304"/>
      <c r="D64" s="304"/>
      <c r="E64" s="305"/>
      <c r="F64" s="57">
        <f>SUM(F9:F63)</f>
        <v>909702</v>
      </c>
      <c r="G64" s="362"/>
      <c r="H64" s="363"/>
      <c r="I64" s="139"/>
      <c r="J64" s="57">
        <f>SUM(J9:J63)</f>
        <v>941663</v>
      </c>
      <c r="K64" s="300"/>
      <c r="L64" s="301"/>
      <c r="M64" s="139"/>
      <c r="N64" s="57">
        <f>SUM(N9:N63)</f>
        <v>124223</v>
      </c>
    </row>
    <row r="67" spans="1:13" ht="66.75" customHeight="1">
      <c r="A67" s="371" t="s">
        <v>133</v>
      </c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</row>
  </sheetData>
  <sheetProtection selectLockedCells="1"/>
  <mergeCells count="12">
    <mergeCell ref="A67:M67"/>
    <mergeCell ref="A5:M6"/>
    <mergeCell ref="K7:N7"/>
    <mergeCell ref="A64:E64"/>
    <mergeCell ref="K64:L64"/>
    <mergeCell ref="A7:A8"/>
    <mergeCell ref="B7:B8"/>
    <mergeCell ref="C7:C8"/>
    <mergeCell ref="D7:F7"/>
    <mergeCell ref="G7:J7"/>
    <mergeCell ref="A1:N1"/>
    <mergeCell ref="A3:N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"/>
  <sheetViews>
    <sheetView zoomScaleNormal="100" workbookViewId="0">
      <selection activeCell="D22" sqref="D22"/>
    </sheetView>
  </sheetViews>
  <sheetFormatPr baseColWidth="10" defaultRowHeight="12.75"/>
  <cols>
    <col min="1" max="1" width="11.42578125" style="107"/>
    <col min="2" max="2" width="20.7109375" style="107" customWidth="1"/>
    <col min="3" max="3" width="17.28515625" style="107" customWidth="1"/>
    <col min="4" max="4" width="19.28515625" style="107" customWidth="1"/>
    <col min="5" max="5" width="22.140625" style="107" customWidth="1"/>
    <col min="6" max="6" width="16" style="107" customWidth="1"/>
    <col min="7" max="7" width="18.140625" style="107" customWidth="1"/>
    <col min="8" max="8" width="16.7109375" style="107" customWidth="1"/>
    <col min="9" max="9" width="28.140625" style="107" customWidth="1"/>
    <col min="10" max="10" width="19.42578125" style="107" customWidth="1"/>
    <col min="11" max="11" width="30.7109375" style="107" customWidth="1"/>
    <col min="12" max="16384" width="11.42578125" style="107"/>
  </cols>
  <sheetData>
    <row r="1" spans="1:11" ht="55.5" customHeight="1" thickBot="1">
      <c r="A1" s="283" t="s">
        <v>132</v>
      </c>
      <c r="B1" s="284"/>
      <c r="C1" s="284"/>
      <c r="D1" s="284"/>
      <c r="E1" s="284"/>
      <c r="F1" s="284"/>
      <c r="G1" s="284"/>
      <c r="H1" s="284"/>
      <c r="I1" s="284"/>
      <c r="J1" s="284"/>
      <c r="K1" s="285"/>
    </row>
    <row r="3" spans="1:11">
      <c r="A3" s="309" t="str">
        <f>'COSTO MATERIAL DE EXAMEN'!A3:M3</f>
        <v xml:space="preserve">PROPONENTE: </v>
      </c>
      <c r="B3" s="309"/>
      <c r="C3" s="309"/>
      <c r="D3" s="309"/>
      <c r="E3" s="309"/>
      <c r="F3" s="309"/>
      <c r="G3" s="309"/>
      <c r="H3" s="309"/>
      <c r="I3" s="309"/>
    </row>
    <row r="6" spans="1:11">
      <c r="A6" s="107" t="s">
        <v>126</v>
      </c>
    </row>
    <row r="8" spans="1:11" ht="13.5" thickBot="1"/>
    <row r="9" spans="1:11" ht="15.75" customHeight="1" thickBot="1">
      <c r="A9" s="306" t="s">
        <v>78</v>
      </c>
      <c r="B9" s="307"/>
      <c r="C9" s="307"/>
      <c r="D9" s="307"/>
      <c r="E9" s="307"/>
      <c r="F9" s="307"/>
      <c r="G9" s="307"/>
      <c r="H9" s="307"/>
      <c r="I9" s="307"/>
      <c r="J9" s="307"/>
      <c r="K9" s="308"/>
    </row>
    <row r="10" spans="1:11" ht="15.75" customHeight="1" thickBot="1">
      <c r="A10" s="312" t="s">
        <v>10</v>
      </c>
      <c r="B10" s="312" t="s">
        <v>67</v>
      </c>
      <c r="C10" s="306">
        <v>2016</v>
      </c>
      <c r="D10" s="307"/>
      <c r="E10" s="308"/>
      <c r="F10" s="306">
        <v>2017</v>
      </c>
      <c r="G10" s="307"/>
      <c r="H10" s="307"/>
      <c r="I10" s="306">
        <v>2018</v>
      </c>
      <c r="J10" s="307"/>
      <c r="K10" s="308"/>
    </row>
    <row r="11" spans="1:11" s="218" customFormat="1" ht="30" customHeight="1" thickBot="1">
      <c r="A11" s="313"/>
      <c r="B11" s="313"/>
      <c r="C11" s="108" t="s">
        <v>123</v>
      </c>
      <c r="D11" s="108" t="s">
        <v>124</v>
      </c>
      <c r="E11" s="108" t="s">
        <v>125</v>
      </c>
      <c r="F11" s="108" t="s">
        <v>123</v>
      </c>
      <c r="G11" s="108" t="s">
        <v>124</v>
      </c>
      <c r="H11" s="144" t="s">
        <v>125</v>
      </c>
      <c r="I11" s="108" t="s">
        <v>123</v>
      </c>
      <c r="J11" s="108" t="s">
        <v>124</v>
      </c>
      <c r="K11" s="108" t="s">
        <v>125</v>
      </c>
    </row>
    <row r="12" spans="1:11">
      <c r="A12" s="109">
        <v>1</v>
      </c>
      <c r="B12" s="110" t="s">
        <v>88</v>
      </c>
      <c r="C12" s="111" t="s">
        <v>109</v>
      </c>
      <c r="D12" s="111" t="s">
        <v>109</v>
      </c>
      <c r="E12" s="111" t="s">
        <v>109</v>
      </c>
      <c r="F12" s="112">
        <f>'RESUMEN COSTO M.E. POR PRUEBA'!H14</f>
        <v>0</v>
      </c>
      <c r="G12" s="113">
        <v>0</v>
      </c>
      <c r="H12" s="125">
        <f>+G12+F12</f>
        <v>0</v>
      </c>
      <c r="I12" s="126">
        <f>'RESUMEN COSTO M.E. POR PRUEBA'!J14</f>
        <v>0</v>
      </c>
      <c r="J12" s="141">
        <v>0</v>
      </c>
      <c r="K12" s="127">
        <f>+J12+I12</f>
        <v>0</v>
      </c>
    </row>
    <row r="13" spans="1:11">
      <c r="A13" s="114">
        <v>2</v>
      </c>
      <c r="B13" s="115" t="s">
        <v>89</v>
      </c>
      <c r="C13" s="116">
        <f>'RESUMEN COSTO M.E. POR PRUEBA'!F29</f>
        <v>0</v>
      </c>
      <c r="D13" s="117">
        <v>0</v>
      </c>
      <c r="E13" s="118">
        <f>+D13+C13</f>
        <v>0</v>
      </c>
      <c r="F13" s="116">
        <f>'RESUMEN COSTO M.E. POR PRUEBA'!I29</f>
        <v>0</v>
      </c>
      <c r="G13" s="117">
        <v>0</v>
      </c>
      <c r="H13" s="125">
        <f t="shared" ref="H13:H17" si="0">+G13+F13</f>
        <v>0</v>
      </c>
      <c r="I13" s="128" t="s">
        <v>109</v>
      </c>
      <c r="J13" s="119" t="s">
        <v>109</v>
      </c>
      <c r="K13" s="129" t="s">
        <v>109</v>
      </c>
    </row>
    <row r="14" spans="1:11">
      <c r="A14" s="114">
        <v>3</v>
      </c>
      <c r="B14" s="115" t="s">
        <v>90</v>
      </c>
      <c r="C14" s="116">
        <f>+'RESUMEN COSTO M.E. POR PRUEBA'!F39</f>
        <v>0</v>
      </c>
      <c r="D14" s="117">
        <v>0</v>
      </c>
      <c r="E14" s="118">
        <f t="shared" ref="E14:E17" si="1">+D14+C14</f>
        <v>0</v>
      </c>
      <c r="F14" s="116">
        <f>'RESUMEN COSTO M.E. POR PRUEBA'!I39</f>
        <v>0</v>
      </c>
      <c r="G14" s="117">
        <v>0</v>
      </c>
      <c r="H14" s="125">
        <f t="shared" si="0"/>
        <v>0</v>
      </c>
      <c r="I14" s="128" t="s">
        <v>109</v>
      </c>
      <c r="J14" s="119" t="s">
        <v>109</v>
      </c>
      <c r="K14" s="129" t="s">
        <v>109</v>
      </c>
    </row>
    <row r="15" spans="1:11">
      <c r="A15" s="114">
        <v>4</v>
      </c>
      <c r="B15" s="115" t="s">
        <v>91</v>
      </c>
      <c r="C15" s="116">
        <f>+'RESUMEN COSTO M.E. POR PRUEBA'!F57</f>
        <v>0</v>
      </c>
      <c r="D15" s="117">
        <v>0</v>
      </c>
      <c r="E15" s="118">
        <f t="shared" si="1"/>
        <v>0</v>
      </c>
      <c r="F15" s="116">
        <f>+'RESUMEN COSTO M.E. POR PRUEBA'!I57</f>
        <v>0</v>
      </c>
      <c r="G15" s="117">
        <v>0</v>
      </c>
      <c r="H15" s="125">
        <f t="shared" si="0"/>
        <v>0</v>
      </c>
      <c r="I15" s="128" t="s">
        <v>109</v>
      </c>
      <c r="J15" s="119" t="s">
        <v>109</v>
      </c>
      <c r="K15" s="129" t="s">
        <v>109</v>
      </c>
    </row>
    <row r="16" spans="1:11">
      <c r="A16" s="114">
        <v>5</v>
      </c>
      <c r="B16" s="115" t="s">
        <v>92</v>
      </c>
      <c r="C16" s="116">
        <f>+KITS!F64</f>
        <v>909702</v>
      </c>
      <c r="D16" s="117">
        <v>0</v>
      </c>
      <c r="E16" s="118">
        <f>+D16+C16</f>
        <v>909702</v>
      </c>
      <c r="F16" s="116">
        <f>+KITS!J64</f>
        <v>941663</v>
      </c>
      <c r="G16" s="117">
        <v>0</v>
      </c>
      <c r="H16" s="125">
        <f t="shared" si="0"/>
        <v>941663</v>
      </c>
      <c r="I16" s="130">
        <f>+KITS!N64</f>
        <v>124223</v>
      </c>
      <c r="J16" s="141">
        <v>0</v>
      </c>
      <c r="K16" s="127">
        <f t="shared" ref="K16:K17" si="2">+J16+I16</f>
        <v>124223</v>
      </c>
    </row>
    <row r="17" spans="1:13" ht="26.25" thickBot="1">
      <c r="A17" s="120">
        <v>6</v>
      </c>
      <c r="B17" s="121" t="s">
        <v>93</v>
      </c>
      <c r="C17" s="122">
        <f>'LECTURA HOJAS DE RESPUESTA'!E15</f>
        <v>2443400</v>
      </c>
      <c r="D17" s="123">
        <v>0</v>
      </c>
      <c r="E17" s="118">
        <f t="shared" si="1"/>
        <v>2443400</v>
      </c>
      <c r="F17" s="122">
        <f>'LECTURA HOJAS DE RESPUESTA'!I15</f>
        <v>2763400</v>
      </c>
      <c r="G17" s="123">
        <v>0</v>
      </c>
      <c r="H17" s="125">
        <f t="shared" si="0"/>
        <v>2763400</v>
      </c>
      <c r="I17" s="375">
        <f>'LECTURA HOJAS DE RESPUESTA'!M15</f>
        <v>341440</v>
      </c>
      <c r="J17" s="376">
        <v>0</v>
      </c>
      <c r="K17" s="377">
        <f t="shared" si="2"/>
        <v>341440</v>
      </c>
    </row>
    <row r="18" spans="1:13" ht="13.5" thickBot="1">
      <c r="A18" s="310" t="s">
        <v>76</v>
      </c>
      <c r="B18" s="311"/>
      <c r="C18" s="131">
        <f>SUM(C12:C17)</f>
        <v>3353102</v>
      </c>
      <c r="D18" s="124">
        <f t="shared" ref="D18:K18" si="3">SUM(D12:D17)</f>
        <v>0</v>
      </c>
      <c r="E18" s="132">
        <f t="shared" si="3"/>
        <v>3353102</v>
      </c>
      <c r="F18" s="131">
        <f t="shared" si="3"/>
        <v>3705063</v>
      </c>
      <c r="G18" s="124">
        <f t="shared" si="3"/>
        <v>0</v>
      </c>
      <c r="H18" s="132">
        <f t="shared" si="3"/>
        <v>3705063</v>
      </c>
      <c r="I18" s="373">
        <f t="shared" si="3"/>
        <v>465663</v>
      </c>
      <c r="J18" s="372">
        <f t="shared" si="3"/>
        <v>0</v>
      </c>
      <c r="K18" s="374">
        <f t="shared" si="3"/>
        <v>465663</v>
      </c>
    </row>
    <row r="21" spans="1:13" ht="51" customHeight="1">
      <c r="A21" s="371" t="s">
        <v>133</v>
      </c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</row>
  </sheetData>
  <sheetProtection selectLockedCells="1"/>
  <mergeCells count="10">
    <mergeCell ref="A18:B18"/>
    <mergeCell ref="C10:E10"/>
    <mergeCell ref="A10:A11"/>
    <mergeCell ref="B10:B11"/>
    <mergeCell ref="A21:M21"/>
    <mergeCell ref="A1:K1"/>
    <mergeCell ref="F10:H10"/>
    <mergeCell ref="A9:K9"/>
    <mergeCell ref="I10:K10"/>
    <mergeCell ref="A3:I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showGridLines="0" topLeftCell="A16" zoomScale="85" zoomScaleNormal="85" workbookViewId="0">
      <selection activeCell="D9" sqref="D9"/>
    </sheetView>
  </sheetViews>
  <sheetFormatPr baseColWidth="10" defaultRowHeight="12.75"/>
  <cols>
    <col min="1" max="1" width="5.42578125" style="1" bestFit="1" customWidth="1"/>
    <col min="2" max="2" width="55.140625" style="1" customWidth="1"/>
    <col min="3" max="4" width="11.42578125" style="1"/>
    <col min="5" max="5" width="13.28515625" style="1" customWidth="1"/>
    <col min="6" max="6" width="15.42578125" style="1" bestFit="1" customWidth="1"/>
    <col min="7" max="7" width="15.42578125" style="1" hidden="1" customWidth="1"/>
    <col min="8" max="8" width="17.7109375" style="1" customWidth="1"/>
    <col min="9" max="9" width="18.140625" style="1" bestFit="1" customWidth="1"/>
    <col min="10" max="10" width="18.28515625" style="1" customWidth="1"/>
    <col min="11" max="16384" width="11.42578125" style="1"/>
  </cols>
  <sheetData>
    <row r="1" spans="1:10" ht="57" customHeight="1" thickBot="1">
      <c r="A1" s="283" t="s">
        <v>132</v>
      </c>
      <c r="B1" s="284"/>
      <c r="C1" s="284"/>
      <c r="D1" s="284"/>
      <c r="E1" s="284"/>
      <c r="F1" s="284"/>
      <c r="G1" s="284"/>
      <c r="H1" s="284"/>
      <c r="I1" s="284"/>
      <c r="J1" s="285"/>
    </row>
    <row r="2" spans="1:10" ht="15">
      <c r="A2" s="145"/>
      <c r="B2" s="142"/>
      <c r="C2" s="142"/>
      <c r="D2" s="142"/>
      <c r="E2" s="142"/>
      <c r="F2" s="142"/>
      <c r="G2" s="142"/>
      <c r="H2" s="142"/>
      <c r="I2" s="142"/>
      <c r="J2" s="142"/>
    </row>
    <row r="3" spans="1:10">
      <c r="A3" s="286" t="str">
        <f>'COSTO MATERIAL DE EXAMEN'!A3:M3</f>
        <v xml:space="preserve">PROPONENTE: </v>
      </c>
      <c r="B3" s="287"/>
      <c r="C3" s="287"/>
      <c r="D3" s="287"/>
      <c r="E3" s="287"/>
      <c r="F3" s="288"/>
      <c r="G3" s="288"/>
      <c r="H3" s="288"/>
      <c r="I3" s="288"/>
      <c r="J3" s="288"/>
    </row>
    <row r="4" spans="1:10" s="12" customForma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s="133" customFormat="1" ht="21.75" customHeight="1" thickBot="1">
      <c r="A5" s="289" t="s">
        <v>118</v>
      </c>
      <c r="B5" s="289"/>
      <c r="C5" s="289"/>
      <c r="D5" s="289"/>
      <c r="E5" s="289"/>
      <c r="F5" s="289"/>
      <c r="G5" s="289"/>
      <c r="H5" s="289"/>
      <c r="I5" s="289"/>
      <c r="J5" s="289"/>
    </row>
    <row r="6" spans="1:10" s="12" customFormat="1" ht="13.5" thickBot="1">
      <c r="A6" s="268" t="s">
        <v>114</v>
      </c>
      <c r="B6" s="269"/>
      <c r="C6" s="269"/>
      <c r="D6" s="269"/>
      <c r="E6" s="269"/>
      <c r="F6" s="269"/>
      <c r="G6" s="269"/>
      <c r="H6" s="269"/>
      <c r="I6" s="269"/>
      <c r="J6" s="270"/>
    </row>
    <row r="7" spans="1:10" s="12" customFormat="1" ht="15.75" customHeight="1" thickBot="1">
      <c r="A7" s="352" t="s">
        <v>10</v>
      </c>
      <c r="B7" s="355" t="s">
        <v>67</v>
      </c>
      <c r="C7" s="355" t="s">
        <v>68</v>
      </c>
      <c r="D7" s="355" t="s">
        <v>69</v>
      </c>
      <c r="E7" s="357" t="s">
        <v>119</v>
      </c>
      <c r="F7" s="351">
        <v>2017</v>
      </c>
      <c r="G7" s="252"/>
      <c r="H7" s="253"/>
      <c r="I7" s="251">
        <v>2018</v>
      </c>
      <c r="J7" s="253"/>
    </row>
    <row r="8" spans="1:10" ht="26.25" thickBot="1">
      <c r="A8" s="244"/>
      <c r="B8" s="356"/>
      <c r="C8" s="356"/>
      <c r="D8" s="356"/>
      <c r="E8" s="358"/>
      <c r="F8" s="91" t="s">
        <v>80</v>
      </c>
      <c r="G8" s="91" t="s">
        <v>70</v>
      </c>
      <c r="H8" s="216" t="s">
        <v>122</v>
      </c>
      <c r="I8" s="31" t="s">
        <v>80</v>
      </c>
      <c r="J8" s="32" t="s">
        <v>120</v>
      </c>
    </row>
    <row r="9" spans="1:10" ht="38.25">
      <c r="A9" s="33">
        <v>1</v>
      </c>
      <c r="B9" s="34" t="s">
        <v>98</v>
      </c>
      <c r="C9" s="22" t="s">
        <v>72</v>
      </c>
      <c r="D9" s="22">
        <v>320000</v>
      </c>
      <c r="E9" s="28">
        <f>'COSTO MATERIAL DE EXAMEN'!D11</f>
        <v>0</v>
      </c>
      <c r="F9" s="35">
        <v>6.7000000000000004E-2</v>
      </c>
      <c r="G9" s="28">
        <f>ROUND(E9*1.067,0)</f>
        <v>0</v>
      </c>
      <c r="H9" s="36">
        <f>+ROUND(E9*(106.7%),0)*D9</f>
        <v>0</v>
      </c>
      <c r="I9" s="24">
        <v>6.7000000000000004E-2</v>
      </c>
      <c r="J9" s="25">
        <f>+ROUND(G9*(106.7%),0)*D9</f>
        <v>0</v>
      </c>
    </row>
    <row r="10" spans="1:10" ht="25.5">
      <c r="A10" s="37">
        <v>2</v>
      </c>
      <c r="B10" s="38" t="s">
        <v>1</v>
      </c>
      <c r="C10" s="6" t="s">
        <v>72</v>
      </c>
      <c r="D10" s="6">
        <v>320000</v>
      </c>
      <c r="E10" s="29">
        <f>'COSTO MATERIAL DE EXAMEN'!D17</f>
        <v>0</v>
      </c>
      <c r="F10" s="39">
        <v>6.7000000000000004E-2</v>
      </c>
      <c r="G10" s="28">
        <f t="shared" ref="G10:G13" si="0">ROUND(E10*1.067,0)</f>
        <v>0</v>
      </c>
      <c r="H10" s="40">
        <f t="shared" ref="H10:H13" si="1">+ROUND(E10*(106.7%),0)*D10</f>
        <v>0</v>
      </c>
      <c r="I10" s="19">
        <v>6.7000000000000004E-2</v>
      </c>
      <c r="J10" s="25">
        <f t="shared" ref="J10:J13" si="2">+ROUND(G10*(106.7%),0)*D10</f>
        <v>0</v>
      </c>
    </row>
    <row r="11" spans="1:10">
      <c r="A11" s="37">
        <v>3</v>
      </c>
      <c r="B11" s="38" t="s">
        <v>2</v>
      </c>
      <c r="C11" s="6" t="s">
        <v>72</v>
      </c>
      <c r="D11" s="6">
        <v>320000</v>
      </c>
      <c r="E11" s="29">
        <f>'COSTO MATERIAL DE EXAMEN'!D23</f>
        <v>0</v>
      </c>
      <c r="F11" s="39">
        <v>6.7000000000000004E-2</v>
      </c>
      <c r="G11" s="28">
        <f t="shared" si="0"/>
        <v>0</v>
      </c>
      <c r="H11" s="40">
        <f t="shared" si="1"/>
        <v>0</v>
      </c>
      <c r="I11" s="19">
        <v>6.7000000000000004E-2</v>
      </c>
      <c r="J11" s="25">
        <f t="shared" si="2"/>
        <v>0</v>
      </c>
    </row>
    <row r="12" spans="1:10">
      <c r="A12" s="37">
        <v>4</v>
      </c>
      <c r="B12" s="38" t="s">
        <v>3</v>
      </c>
      <c r="C12" s="6" t="s">
        <v>72</v>
      </c>
      <c r="D12" s="6">
        <v>9143</v>
      </c>
      <c r="E12" s="29">
        <f>'COSTO MATERIAL DE EXAMEN'!D25</f>
        <v>0</v>
      </c>
      <c r="F12" s="39">
        <v>6.7000000000000004E-2</v>
      </c>
      <c r="G12" s="28">
        <f t="shared" si="0"/>
        <v>0</v>
      </c>
      <c r="H12" s="40">
        <f t="shared" si="1"/>
        <v>0</v>
      </c>
      <c r="I12" s="19">
        <v>6.7000000000000004E-2</v>
      </c>
      <c r="J12" s="25">
        <f t="shared" si="2"/>
        <v>0</v>
      </c>
    </row>
    <row r="13" spans="1:10" ht="13.5" thickBot="1">
      <c r="A13" s="53">
        <v>5</v>
      </c>
      <c r="B13" s="54" t="s">
        <v>4</v>
      </c>
      <c r="C13" s="10" t="s">
        <v>72</v>
      </c>
      <c r="D13" s="10">
        <v>320000</v>
      </c>
      <c r="E13" s="134">
        <f>'COSTO MATERIAL DE EXAMEN'!D27</f>
        <v>0</v>
      </c>
      <c r="F13" s="135">
        <v>6.7000000000000004E-2</v>
      </c>
      <c r="G13" s="28">
        <f t="shared" si="0"/>
        <v>0</v>
      </c>
      <c r="H13" s="50">
        <f t="shared" si="1"/>
        <v>0</v>
      </c>
      <c r="I13" s="20">
        <v>6.7000000000000004E-2</v>
      </c>
      <c r="J13" s="25">
        <f t="shared" si="2"/>
        <v>0</v>
      </c>
    </row>
    <row r="14" spans="1:10" ht="15.75" customHeight="1" thickBot="1">
      <c r="A14" s="276" t="s">
        <v>71</v>
      </c>
      <c r="B14" s="277"/>
      <c r="C14" s="277"/>
      <c r="D14" s="277"/>
      <c r="E14" s="277"/>
      <c r="F14" s="278"/>
      <c r="G14" s="92"/>
      <c r="H14" s="57">
        <f>SUM(H9:H13)</f>
        <v>0</v>
      </c>
      <c r="I14" s="3"/>
      <c r="J14" s="13">
        <f>SUM(J9:J13)</f>
        <v>0</v>
      </c>
    </row>
    <row r="16" spans="1:10" ht="13.5" thickBot="1"/>
    <row r="17" spans="1:9" ht="13.5" thickBot="1">
      <c r="A17" s="271" t="s">
        <v>113</v>
      </c>
      <c r="B17" s="272"/>
      <c r="C17" s="272"/>
      <c r="D17" s="272"/>
      <c r="E17" s="272"/>
      <c r="F17" s="272"/>
      <c r="G17" s="272"/>
      <c r="H17" s="272"/>
      <c r="I17" s="273"/>
    </row>
    <row r="18" spans="1:9" ht="13.5" thickBot="1">
      <c r="A18" s="245" t="s">
        <v>10</v>
      </c>
      <c r="B18" s="247" t="s">
        <v>67</v>
      </c>
      <c r="C18" s="355" t="s">
        <v>68</v>
      </c>
      <c r="D18" s="353" t="s">
        <v>69</v>
      </c>
      <c r="E18" s="336" t="s">
        <v>119</v>
      </c>
      <c r="F18" s="214">
        <v>2016</v>
      </c>
      <c r="G18" s="215"/>
      <c r="H18" s="252">
        <v>2017</v>
      </c>
      <c r="I18" s="253"/>
    </row>
    <row r="19" spans="1:9" s="106" customFormat="1" ht="29.25" customHeight="1" thickBot="1">
      <c r="A19" s="280"/>
      <c r="B19" s="282"/>
      <c r="C19" s="356"/>
      <c r="D19" s="354"/>
      <c r="E19" s="337"/>
      <c r="F19" s="347" t="s">
        <v>120</v>
      </c>
      <c r="G19" s="348"/>
      <c r="H19" s="349" t="s">
        <v>80</v>
      </c>
      <c r="I19" s="350" t="s">
        <v>120</v>
      </c>
    </row>
    <row r="20" spans="1:9" ht="38.25">
      <c r="A20" s="338">
        <v>1</v>
      </c>
      <c r="B20" s="21" t="s">
        <v>99</v>
      </c>
      <c r="C20" s="42" t="s">
        <v>72</v>
      </c>
      <c r="D20" s="43">
        <v>9500</v>
      </c>
      <c r="E20" s="339">
        <f>'COSTO MATERIAL DE EXAMEN'!D13</f>
        <v>0</v>
      </c>
      <c r="F20" s="36">
        <f>+D20*E20</f>
        <v>0</v>
      </c>
      <c r="G20" s="95"/>
      <c r="H20" s="24">
        <v>6.7000000000000004E-2</v>
      </c>
      <c r="I20" s="25">
        <f>+ROUND(E20*(106.7%),0)*D20</f>
        <v>0</v>
      </c>
    </row>
    <row r="21" spans="1:9" ht="38.25">
      <c r="A21" s="340">
        <v>2</v>
      </c>
      <c r="B21" s="45" t="s">
        <v>100</v>
      </c>
      <c r="C21" s="46" t="s">
        <v>72</v>
      </c>
      <c r="D21" s="47">
        <v>107300</v>
      </c>
      <c r="E21" s="341">
        <f>'COSTO MATERIAL DE EXAMEN'!D14</f>
        <v>0</v>
      </c>
      <c r="F21" s="40">
        <f>+D21*E21</f>
        <v>0</v>
      </c>
      <c r="G21" s="96"/>
      <c r="H21" s="19">
        <v>6.7000000000000004E-2</v>
      </c>
      <c r="I21" s="8">
        <f t="shared" ref="I21:I28" si="3">+ROUND(E21*(106.7%),0)*D21</f>
        <v>0</v>
      </c>
    </row>
    <row r="22" spans="1:9" ht="38.25">
      <c r="A22" s="340">
        <v>3</v>
      </c>
      <c r="B22" s="14" t="s">
        <v>101</v>
      </c>
      <c r="C22" s="46" t="s">
        <v>72</v>
      </c>
      <c r="D22" s="47">
        <v>107200</v>
      </c>
      <c r="E22" s="341">
        <f>'COSTO MATERIAL DE EXAMEN'!D15</f>
        <v>0</v>
      </c>
      <c r="F22" s="40">
        <f>+D22*E22</f>
        <v>0</v>
      </c>
      <c r="G22" s="96"/>
      <c r="H22" s="19">
        <v>6.7000000000000004E-2</v>
      </c>
      <c r="I22" s="8">
        <f>+ROUND(E22*(106.7%),0)*D22</f>
        <v>0</v>
      </c>
    </row>
    <row r="23" spans="1:9" ht="25.5">
      <c r="A23" s="340">
        <v>4</v>
      </c>
      <c r="B23" s="14" t="s">
        <v>74</v>
      </c>
      <c r="C23" s="46" t="s">
        <v>72</v>
      </c>
      <c r="D23" s="47">
        <v>116800</v>
      </c>
      <c r="E23" s="341">
        <f>'COSTO MATERIAL DE EXAMEN'!D17</f>
        <v>0</v>
      </c>
      <c r="F23" s="40">
        <f t="shared" ref="F23:F28" si="4">+D23*E23</f>
        <v>0</v>
      </c>
      <c r="G23" s="96"/>
      <c r="H23" s="19">
        <v>6.7000000000000004E-2</v>
      </c>
      <c r="I23" s="8">
        <f>+ROUND(E23*(106.7%),0)*D23</f>
        <v>0</v>
      </c>
    </row>
    <row r="24" spans="1:9">
      <c r="A24" s="340">
        <v>5</v>
      </c>
      <c r="B24" s="14" t="s">
        <v>2</v>
      </c>
      <c r="C24" s="46" t="s">
        <v>72</v>
      </c>
      <c r="D24" s="47">
        <v>111700</v>
      </c>
      <c r="E24" s="341">
        <f>'COSTO MATERIAL DE EXAMEN'!D23</f>
        <v>0</v>
      </c>
      <c r="F24" s="40">
        <f t="shared" si="4"/>
        <v>0</v>
      </c>
      <c r="G24" s="96"/>
      <c r="H24" s="19">
        <v>6.7000000000000004E-2</v>
      </c>
      <c r="I24" s="8">
        <f>+ROUND(E24*(106.7%),0)*D24</f>
        <v>0</v>
      </c>
    </row>
    <row r="25" spans="1:9">
      <c r="A25" s="340">
        <v>6</v>
      </c>
      <c r="B25" s="14" t="s">
        <v>5</v>
      </c>
      <c r="C25" s="46" t="s">
        <v>72</v>
      </c>
      <c r="D25" s="47">
        <v>107200</v>
      </c>
      <c r="E25" s="341">
        <f>'COSTO MATERIAL DE EXAMEN'!D24</f>
        <v>0</v>
      </c>
      <c r="F25" s="40">
        <f t="shared" si="4"/>
        <v>0</v>
      </c>
      <c r="G25" s="96"/>
      <c r="H25" s="19">
        <v>6.7000000000000004E-2</v>
      </c>
      <c r="I25" s="8">
        <f t="shared" si="3"/>
        <v>0</v>
      </c>
    </row>
    <row r="26" spans="1:9">
      <c r="A26" s="340">
        <v>7</v>
      </c>
      <c r="B26" s="14" t="s">
        <v>6</v>
      </c>
      <c r="C26" s="46" t="s">
        <v>72</v>
      </c>
      <c r="D26" s="47">
        <v>4200</v>
      </c>
      <c r="E26" s="341">
        <f>'COSTO MATERIAL DE EXAMEN'!D25</f>
        <v>0</v>
      </c>
      <c r="F26" s="40">
        <f t="shared" si="4"/>
        <v>0</v>
      </c>
      <c r="G26" s="96"/>
      <c r="H26" s="19">
        <v>6.7000000000000004E-2</v>
      </c>
      <c r="I26" s="8">
        <f>+ROUND(E26*(106.7%),0)*D26</f>
        <v>0</v>
      </c>
    </row>
    <row r="27" spans="1:9">
      <c r="A27" s="340">
        <v>8</v>
      </c>
      <c r="B27" s="14" t="s">
        <v>7</v>
      </c>
      <c r="C27" s="46" t="s">
        <v>72</v>
      </c>
      <c r="D27" s="47">
        <v>104900</v>
      </c>
      <c r="E27" s="341">
        <f>'COSTO MATERIAL DE EXAMEN'!D26</f>
        <v>0</v>
      </c>
      <c r="F27" s="40">
        <f t="shared" si="4"/>
        <v>0</v>
      </c>
      <c r="G27" s="96"/>
      <c r="H27" s="19">
        <v>6.7000000000000004E-2</v>
      </c>
      <c r="I27" s="8">
        <f t="shared" si="3"/>
        <v>0</v>
      </c>
    </row>
    <row r="28" spans="1:9" ht="13.5" thickBot="1">
      <c r="A28" s="342">
        <v>9</v>
      </c>
      <c r="B28" s="343" t="s">
        <v>8</v>
      </c>
      <c r="C28" s="344" t="s">
        <v>72</v>
      </c>
      <c r="D28" s="345">
        <v>116800</v>
      </c>
      <c r="E28" s="346">
        <f>'COSTO MATERIAL DE EXAMEN'!D27</f>
        <v>0</v>
      </c>
      <c r="F28" s="50">
        <f t="shared" si="4"/>
        <v>0</v>
      </c>
      <c r="G28" s="97"/>
      <c r="H28" s="20">
        <v>6.7000000000000004E-2</v>
      </c>
      <c r="I28" s="11">
        <f t="shared" si="3"/>
        <v>0</v>
      </c>
    </row>
    <row r="29" spans="1:9" ht="13.5" thickBot="1">
      <c r="A29" s="265" t="s">
        <v>71</v>
      </c>
      <c r="B29" s="266"/>
      <c r="C29" s="266"/>
      <c r="D29" s="266"/>
      <c r="E29" s="279"/>
      <c r="F29" s="57">
        <f>SUM(F20:F28)</f>
        <v>0</v>
      </c>
      <c r="G29" s="98"/>
      <c r="I29" s="57">
        <f>SUM(I20:I28)</f>
        <v>0</v>
      </c>
    </row>
    <row r="30" spans="1:9" ht="13.5" thickBot="1"/>
    <row r="31" spans="1:9" ht="13.5" thickBot="1">
      <c r="A31" s="319" t="s">
        <v>115</v>
      </c>
      <c r="B31" s="274"/>
      <c r="C31" s="274"/>
      <c r="D31" s="274"/>
      <c r="E31" s="274"/>
      <c r="F31" s="274"/>
      <c r="G31" s="274"/>
      <c r="H31" s="274"/>
      <c r="I31" s="275"/>
    </row>
    <row r="32" spans="1:9">
      <c r="A32" s="245" t="s">
        <v>10</v>
      </c>
      <c r="B32" s="247" t="s">
        <v>0</v>
      </c>
      <c r="C32" s="355" t="s">
        <v>68</v>
      </c>
      <c r="D32" s="355" t="s">
        <v>69</v>
      </c>
      <c r="E32" s="355" t="s">
        <v>70</v>
      </c>
      <c r="F32" s="16">
        <v>2016</v>
      </c>
      <c r="G32" s="93"/>
      <c r="H32" s="245">
        <v>2017</v>
      </c>
      <c r="I32" s="248"/>
    </row>
    <row r="33" spans="1:9" ht="23.25" thickBot="1">
      <c r="A33" s="280"/>
      <c r="B33" s="282"/>
      <c r="C33" s="356"/>
      <c r="D33" s="356"/>
      <c r="E33" s="356"/>
      <c r="F33" s="26" t="s">
        <v>79</v>
      </c>
      <c r="G33" s="94"/>
      <c r="H33" s="27" t="s">
        <v>80</v>
      </c>
      <c r="I33" s="4" t="s">
        <v>79</v>
      </c>
    </row>
    <row r="34" spans="1:9" ht="38.25">
      <c r="A34" s="321">
        <v>1</v>
      </c>
      <c r="B34" s="34" t="s">
        <v>98</v>
      </c>
      <c r="C34" s="22" t="s">
        <v>69</v>
      </c>
      <c r="D34" s="22">
        <v>1291400</v>
      </c>
      <c r="E34" s="322">
        <f>'COSTO MATERIAL DE EXAMEN'!D11</f>
        <v>0</v>
      </c>
      <c r="F34" s="51">
        <f>E34*D34</f>
        <v>0</v>
      </c>
      <c r="G34" s="99"/>
      <c r="H34" s="24">
        <v>6.7000000000000004E-2</v>
      </c>
      <c r="I34" s="25">
        <f>+ROUND(E34*(106.7%),0)*D34</f>
        <v>0</v>
      </c>
    </row>
    <row r="35" spans="1:9" ht="25.5">
      <c r="A35" s="323">
        <v>2</v>
      </c>
      <c r="B35" s="38" t="s">
        <v>1</v>
      </c>
      <c r="C35" s="6" t="s">
        <v>69</v>
      </c>
      <c r="D35" s="6">
        <v>1291400</v>
      </c>
      <c r="E35" s="324">
        <f>'COSTO MATERIAL DE EXAMEN'!D17</f>
        <v>0</v>
      </c>
      <c r="F35" s="52">
        <f t="shared" ref="F35:F38" si="5">E35*D35</f>
        <v>0</v>
      </c>
      <c r="G35" s="100"/>
      <c r="H35" s="19">
        <v>6.7000000000000004E-2</v>
      </c>
      <c r="I35" s="8">
        <f t="shared" ref="I35:I38" si="6">+ROUND(E35*(106.7%),0)*D35</f>
        <v>0</v>
      </c>
    </row>
    <row r="36" spans="1:9">
      <c r="A36" s="323">
        <v>3</v>
      </c>
      <c r="B36" s="38" t="s">
        <v>2</v>
      </c>
      <c r="C36" s="6" t="s">
        <v>69</v>
      </c>
      <c r="D36" s="6">
        <v>1291400</v>
      </c>
      <c r="E36" s="324">
        <f>'COSTO MATERIAL DE EXAMEN'!D23</f>
        <v>0</v>
      </c>
      <c r="F36" s="52">
        <f t="shared" si="5"/>
        <v>0</v>
      </c>
      <c r="G36" s="100"/>
      <c r="H36" s="19">
        <v>6.7000000000000004E-2</v>
      </c>
      <c r="I36" s="8">
        <f t="shared" si="6"/>
        <v>0</v>
      </c>
    </row>
    <row r="37" spans="1:9">
      <c r="A37" s="323">
        <v>4</v>
      </c>
      <c r="B37" s="38" t="s">
        <v>3</v>
      </c>
      <c r="C37" s="6" t="s">
        <v>69</v>
      </c>
      <c r="D37" s="6">
        <v>43000</v>
      </c>
      <c r="E37" s="324">
        <f>'COSTO MATERIAL DE EXAMEN'!D25</f>
        <v>0</v>
      </c>
      <c r="F37" s="52">
        <f t="shared" si="5"/>
        <v>0</v>
      </c>
      <c r="G37" s="100"/>
      <c r="H37" s="19">
        <v>6.7000000000000004E-2</v>
      </c>
      <c r="I37" s="8">
        <f t="shared" si="6"/>
        <v>0</v>
      </c>
    </row>
    <row r="38" spans="1:9" ht="13.5" thickBot="1">
      <c r="A38" s="325">
        <v>5</v>
      </c>
      <c r="B38" s="326" t="s">
        <v>4</v>
      </c>
      <c r="C38" s="327" t="s">
        <v>69</v>
      </c>
      <c r="D38" s="327">
        <v>1291400</v>
      </c>
      <c r="E38" s="328">
        <f>'COSTO MATERIAL DE EXAMEN'!D27</f>
        <v>0</v>
      </c>
      <c r="F38" s="55">
        <f t="shared" si="5"/>
        <v>0</v>
      </c>
      <c r="G38" s="101"/>
      <c r="H38" s="20">
        <v>6.7000000000000004E-2</v>
      </c>
      <c r="I38" s="11">
        <f t="shared" si="6"/>
        <v>0</v>
      </c>
    </row>
    <row r="39" spans="1:9" ht="13.5" thickBot="1">
      <c r="A39" s="265" t="s">
        <v>71</v>
      </c>
      <c r="B39" s="266"/>
      <c r="C39" s="266"/>
      <c r="D39" s="266"/>
      <c r="E39" s="279"/>
      <c r="F39" s="56">
        <f>SUM(F34:F38)</f>
        <v>0</v>
      </c>
      <c r="G39" s="102"/>
      <c r="I39" s="57">
        <f>SUM(I34:I38)</f>
        <v>0</v>
      </c>
    </row>
    <row r="41" spans="1:9" ht="13.5" thickBot="1"/>
    <row r="42" spans="1:9" ht="13.5" thickBot="1">
      <c r="A42" s="319" t="s">
        <v>116</v>
      </c>
      <c r="B42" s="274"/>
      <c r="C42" s="274"/>
      <c r="D42" s="274"/>
      <c r="E42" s="274"/>
      <c r="F42" s="274"/>
      <c r="G42" s="274"/>
      <c r="H42" s="274"/>
      <c r="I42" s="275"/>
    </row>
    <row r="43" spans="1:9">
      <c r="A43" s="245" t="s">
        <v>10</v>
      </c>
      <c r="B43" s="246" t="s">
        <v>0</v>
      </c>
      <c r="C43" s="246" t="s">
        <v>68</v>
      </c>
      <c r="D43" s="246" t="s">
        <v>69</v>
      </c>
      <c r="E43" s="248" t="s">
        <v>9</v>
      </c>
      <c r="F43" s="16">
        <v>2016</v>
      </c>
      <c r="G43" s="93"/>
      <c r="H43" s="245">
        <v>2017</v>
      </c>
      <c r="I43" s="248"/>
    </row>
    <row r="44" spans="1:9" ht="23.25" thickBot="1">
      <c r="A44" s="280"/>
      <c r="B44" s="281"/>
      <c r="C44" s="281"/>
      <c r="D44" s="281"/>
      <c r="E44" s="320"/>
      <c r="F44" s="26" t="s">
        <v>79</v>
      </c>
      <c r="G44" s="94"/>
      <c r="H44" s="27" t="s">
        <v>80</v>
      </c>
      <c r="I44" s="4" t="s">
        <v>79</v>
      </c>
    </row>
    <row r="45" spans="1:9" ht="38.25">
      <c r="A45" s="329">
        <v>1</v>
      </c>
      <c r="B45" s="21" t="s">
        <v>99</v>
      </c>
      <c r="C45" s="22" t="s">
        <v>72</v>
      </c>
      <c r="D45" s="22">
        <v>116400</v>
      </c>
      <c r="E45" s="330">
        <f>'COSTO MATERIAL DE EXAMEN'!D13</f>
        <v>0</v>
      </c>
      <c r="F45" s="23">
        <f>E45*D45</f>
        <v>0</v>
      </c>
      <c r="G45" s="103"/>
      <c r="H45" s="24">
        <v>6.7000000000000004E-2</v>
      </c>
      <c r="I45" s="25">
        <f>+ROUND(E45*(106.7%),0)*D45</f>
        <v>0</v>
      </c>
    </row>
    <row r="46" spans="1:9" ht="38.25">
      <c r="A46" s="331">
        <v>3</v>
      </c>
      <c r="B46" s="5" t="s">
        <v>102</v>
      </c>
      <c r="C46" s="6" t="s">
        <v>72</v>
      </c>
      <c r="D46" s="6">
        <v>467500</v>
      </c>
      <c r="E46" s="332">
        <f>'COSTO MATERIAL DE EXAMEN'!D14</f>
        <v>0</v>
      </c>
      <c r="F46" s="17">
        <f t="shared" ref="F46:F56" si="7">E46*D46</f>
        <v>0</v>
      </c>
      <c r="G46" s="104"/>
      <c r="H46" s="19">
        <v>6.7000000000000004E-2</v>
      </c>
      <c r="I46" s="8">
        <f t="shared" ref="I46:I56" si="8">+ROUND(E46*(106.7%),0)*D46</f>
        <v>0</v>
      </c>
    </row>
    <row r="47" spans="1:9" ht="38.25">
      <c r="A47" s="331">
        <v>4</v>
      </c>
      <c r="B47" s="5" t="s">
        <v>101</v>
      </c>
      <c r="C47" s="6" t="s">
        <v>72</v>
      </c>
      <c r="D47" s="6">
        <v>344100</v>
      </c>
      <c r="E47" s="332">
        <f>'COSTO MATERIAL DE EXAMEN'!D15</f>
        <v>0</v>
      </c>
      <c r="F47" s="17">
        <f t="shared" si="7"/>
        <v>0</v>
      </c>
      <c r="G47" s="104"/>
      <c r="H47" s="19">
        <v>6.7000000000000004E-2</v>
      </c>
      <c r="I47" s="8">
        <f t="shared" si="8"/>
        <v>0</v>
      </c>
    </row>
    <row r="48" spans="1:9" ht="25.5">
      <c r="A48" s="331">
        <v>5</v>
      </c>
      <c r="B48" s="9" t="s">
        <v>87</v>
      </c>
      <c r="C48" s="6" t="s">
        <v>72</v>
      </c>
      <c r="D48" s="6">
        <v>583900</v>
      </c>
      <c r="E48" s="332">
        <f>'COSTO MATERIAL DE EXAMEN'!D17</f>
        <v>0</v>
      </c>
      <c r="F48" s="17">
        <f t="shared" si="7"/>
        <v>0</v>
      </c>
      <c r="G48" s="104"/>
      <c r="H48" s="19">
        <v>6.7000000000000004E-2</v>
      </c>
      <c r="I48" s="8">
        <f t="shared" si="8"/>
        <v>0</v>
      </c>
    </row>
    <row r="49" spans="1:9">
      <c r="A49" s="331">
        <v>6</v>
      </c>
      <c r="B49" s="5" t="s">
        <v>81</v>
      </c>
      <c r="C49" s="6" t="s">
        <v>72</v>
      </c>
      <c r="D49" s="6">
        <v>470600</v>
      </c>
      <c r="E49" s="332">
        <f>'COSTO MATERIAL DE EXAMEN'!D23</f>
        <v>0</v>
      </c>
      <c r="F49" s="17">
        <f t="shared" si="7"/>
        <v>0</v>
      </c>
      <c r="G49" s="104"/>
      <c r="H49" s="19">
        <v>6.7000000000000004E-2</v>
      </c>
      <c r="I49" s="8">
        <f t="shared" si="8"/>
        <v>0</v>
      </c>
    </row>
    <row r="50" spans="1:9">
      <c r="A50" s="331">
        <v>7</v>
      </c>
      <c r="B50" s="5" t="s">
        <v>82</v>
      </c>
      <c r="C50" s="6" t="s">
        <v>72</v>
      </c>
      <c r="D50" s="6">
        <v>344100</v>
      </c>
      <c r="E50" s="332">
        <f>'COSTO MATERIAL DE EXAMEN'!D24</f>
        <v>0</v>
      </c>
      <c r="F50" s="17">
        <f t="shared" si="7"/>
        <v>0</v>
      </c>
      <c r="G50" s="104"/>
      <c r="H50" s="19">
        <v>6.7000000000000004E-2</v>
      </c>
      <c r="I50" s="8">
        <f t="shared" si="8"/>
        <v>0</v>
      </c>
    </row>
    <row r="51" spans="1:9">
      <c r="A51" s="331">
        <v>8</v>
      </c>
      <c r="B51" s="5" t="s">
        <v>11</v>
      </c>
      <c r="C51" s="6" t="s">
        <v>72</v>
      </c>
      <c r="D51" s="6">
        <v>3700</v>
      </c>
      <c r="E51" s="332">
        <f>'COSTO MATERIAL DE EXAMEN'!D28</f>
        <v>0</v>
      </c>
      <c r="F51" s="17">
        <f t="shared" si="7"/>
        <v>0</v>
      </c>
      <c r="G51" s="104"/>
      <c r="H51" s="19">
        <v>6.7000000000000004E-2</v>
      </c>
      <c r="I51" s="8">
        <f t="shared" si="8"/>
        <v>0</v>
      </c>
    </row>
    <row r="52" spans="1:9">
      <c r="A52" s="331">
        <v>9</v>
      </c>
      <c r="B52" s="5" t="s">
        <v>83</v>
      </c>
      <c r="C52" s="6" t="s">
        <v>72</v>
      </c>
      <c r="D52" s="6">
        <v>19700</v>
      </c>
      <c r="E52" s="332">
        <f>'COSTO MATERIAL DE EXAMEN'!D25</f>
        <v>0</v>
      </c>
      <c r="F52" s="17">
        <f t="shared" si="7"/>
        <v>0</v>
      </c>
      <c r="G52" s="104"/>
      <c r="H52" s="19">
        <v>6.7000000000000004E-2</v>
      </c>
      <c r="I52" s="8">
        <f t="shared" si="8"/>
        <v>0</v>
      </c>
    </row>
    <row r="53" spans="1:9">
      <c r="A53" s="331">
        <v>10</v>
      </c>
      <c r="B53" s="5" t="s">
        <v>84</v>
      </c>
      <c r="C53" s="6" t="s">
        <v>72</v>
      </c>
      <c r="D53" s="6">
        <v>338000</v>
      </c>
      <c r="E53" s="332">
        <f>'COSTO MATERIAL DE EXAMEN'!D26</f>
        <v>0</v>
      </c>
      <c r="F53" s="17">
        <f t="shared" si="7"/>
        <v>0</v>
      </c>
      <c r="G53" s="104"/>
      <c r="H53" s="19">
        <v>6.7000000000000004E-2</v>
      </c>
      <c r="I53" s="8">
        <f t="shared" si="8"/>
        <v>0</v>
      </c>
    </row>
    <row r="54" spans="1:9">
      <c r="A54" s="331">
        <v>11</v>
      </c>
      <c r="B54" s="5" t="s">
        <v>85</v>
      </c>
      <c r="C54" s="6" t="s">
        <v>72</v>
      </c>
      <c r="D54" s="6">
        <v>587600</v>
      </c>
      <c r="E54" s="332">
        <f>'COSTO MATERIAL DE EXAMEN'!D27</f>
        <v>0</v>
      </c>
      <c r="F54" s="17">
        <f t="shared" si="7"/>
        <v>0</v>
      </c>
      <c r="G54" s="104"/>
      <c r="H54" s="19">
        <v>6.7000000000000004E-2</v>
      </c>
      <c r="I54" s="8">
        <f t="shared" si="8"/>
        <v>0</v>
      </c>
    </row>
    <row r="55" spans="1:9">
      <c r="A55" s="331">
        <v>12</v>
      </c>
      <c r="B55" s="5" t="s">
        <v>75</v>
      </c>
      <c r="C55" s="6" t="s">
        <v>72</v>
      </c>
      <c r="D55" s="6">
        <v>11200</v>
      </c>
      <c r="E55" s="332">
        <f>'COSTO MATERIAL DE EXAMEN'!D29</f>
        <v>0</v>
      </c>
      <c r="F55" s="17">
        <f t="shared" si="7"/>
        <v>0</v>
      </c>
      <c r="G55" s="104"/>
      <c r="H55" s="19">
        <v>6.7000000000000004E-2</v>
      </c>
      <c r="I55" s="8">
        <f t="shared" si="8"/>
        <v>0</v>
      </c>
    </row>
    <row r="56" spans="1:9" ht="13.5" thickBot="1">
      <c r="A56" s="333">
        <v>13</v>
      </c>
      <c r="B56" s="334" t="s">
        <v>86</v>
      </c>
      <c r="C56" s="327" t="s">
        <v>72</v>
      </c>
      <c r="D56" s="327">
        <v>7400</v>
      </c>
      <c r="E56" s="335">
        <f>'COSTO MATERIAL DE EXAMEN'!D30</f>
        <v>0</v>
      </c>
      <c r="F56" s="17">
        <f t="shared" si="7"/>
        <v>0</v>
      </c>
      <c r="G56" s="105"/>
      <c r="H56" s="20">
        <v>6.7000000000000004E-2</v>
      </c>
      <c r="I56" s="11">
        <f t="shared" si="8"/>
        <v>0</v>
      </c>
    </row>
    <row r="57" spans="1:9" ht="13.5" thickBot="1">
      <c r="A57" s="265" t="s">
        <v>71</v>
      </c>
      <c r="B57" s="266"/>
      <c r="C57" s="266"/>
      <c r="D57" s="266"/>
      <c r="E57" s="267"/>
      <c r="F57" s="18">
        <f>SUM(F45:F56)</f>
        <v>0</v>
      </c>
      <c r="G57" s="102"/>
      <c r="H57" s="12"/>
      <c r="I57" s="13">
        <f>SUM(I45:I56)</f>
        <v>0</v>
      </c>
    </row>
  </sheetData>
  <sheetProtection selectLockedCells="1"/>
  <mergeCells count="36">
    <mergeCell ref="D7:D8"/>
    <mergeCell ref="E7:E8"/>
    <mergeCell ref="F7:H7"/>
    <mergeCell ref="A5:J5"/>
    <mergeCell ref="A1:J1"/>
    <mergeCell ref="C32:C33"/>
    <mergeCell ref="D32:D33"/>
    <mergeCell ref="E32:E33"/>
    <mergeCell ref="A18:A19"/>
    <mergeCell ref="B18:B19"/>
    <mergeCell ref="C18:C19"/>
    <mergeCell ref="D18:D19"/>
    <mergeCell ref="E18:E19"/>
    <mergeCell ref="H18:I18"/>
    <mergeCell ref="A29:E29"/>
    <mergeCell ref="A3:J3"/>
    <mergeCell ref="I7:J7"/>
    <mergeCell ref="A7:A8"/>
    <mergeCell ref="B7:B8"/>
    <mergeCell ref="C7:C8"/>
    <mergeCell ref="A57:E57"/>
    <mergeCell ref="A6:J6"/>
    <mergeCell ref="A17:I17"/>
    <mergeCell ref="A31:I31"/>
    <mergeCell ref="A42:I42"/>
    <mergeCell ref="A14:F14"/>
    <mergeCell ref="H32:I32"/>
    <mergeCell ref="A39:E39"/>
    <mergeCell ref="A43:A44"/>
    <mergeCell ref="B43:B44"/>
    <mergeCell ref="C43:C44"/>
    <mergeCell ref="D43:D44"/>
    <mergeCell ref="E43:E44"/>
    <mergeCell ref="H43:I43"/>
    <mergeCell ref="A32:A33"/>
    <mergeCell ref="B32:B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COSTO MATERIAL DE EXAMEN</vt:lpstr>
      <vt:lpstr>LECTURA HOJAS DE RESPUESTA</vt:lpstr>
      <vt:lpstr>KITS</vt:lpstr>
      <vt:lpstr>TOTAL OFERTA</vt:lpstr>
      <vt:lpstr>RESUMEN COSTO M.E. POR PRUEBA</vt:lpstr>
    </vt:vector>
  </TitlesOfParts>
  <Company>ICFES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cbaquero</cp:lastModifiedBy>
  <dcterms:created xsi:type="dcterms:W3CDTF">2016-01-15T19:58:33Z</dcterms:created>
  <dcterms:modified xsi:type="dcterms:W3CDTF">2016-03-08T17:02:18Z</dcterms:modified>
</cp:coreProperties>
</file>