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ortiz\Desktop\CAROL SANCHEZ\IA-007-2016\Ultima versión\"/>
    </mc:Choice>
  </mc:AlternateContent>
  <bookViews>
    <workbookView xWindow="0" yWindow="0" windowWidth="19440" windowHeight="7755" tabRatio="858" activeTab="1"/>
  </bookViews>
  <sheets>
    <sheet name="COSTO MATERIAL DE EXAMEN" sheetId="10" r:id="rId1"/>
    <sheet name="LECTURA HOJAS DE RESPUESTA" sheetId="9" r:id="rId2"/>
    <sheet name="KITS" sheetId="7" r:id="rId3"/>
    <sheet name="RESUMEN COSTO M.E. POR PRUEBA" sheetId="3" r:id="rId4"/>
    <sheet name="TOTAL OFERTA" sheetId="11" r:id="rId5"/>
  </sheets>
  <calcPr calcId="152511"/>
</workbook>
</file>

<file path=xl/calcChain.xml><?xml version="1.0" encoding="utf-8"?>
<calcChain xmlns="http://schemas.openxmlformats.org/spreadsheetml/2006/main">
  <c r="L12" i="9" l="1"/>
  <c r="M12" i="9" s="1"/>
  <c r="H18" i="9"/>
  <c r="I18" i="9" s="1"/>
  <c r="H17" i="9"/>
  <c r="I17" i="9" s="1"/>
  <c r="H16" i="9"/>
  <c r="I16" i="9" s="1"/>
  <c r="H15" i="9"/>
  <c r="I15" i="9" s="1"/>
  <c r="H14" i="9"/>
  <c r="I14" i="9" s="1"/>
  <c r="H13" i="9"/>
  <c r="I13" i="9" s="1"/>
  <c r="H12" i="9"/>
  <c r="I12" i="9" s="1"/>
  <c r="E18" i="9"/>
  <c r="E17" i="9"/>
  <c r="E16" i="9"/>
  <c r="E15" i="9"/>
  <c r="E14" i="9"/>
  <c r="G18" i="11" l="1"/>
  <c r="J18" i="11"/>
  <c r="C11" i="10"/>
  <c r="L27" i="10"/>
  <c r="J27" i="10"/>
  <c r="I63" i="7"/>
  <c r="M63" i="7" s="1"/>
  <c r="N63" i="7" s="1"/>
  <c r="F63" i="7"/>
  <c r="J62" i="7"/>
  <c r="I62" i="7"/>
  <c r="M62" i="7" s="1"/>
  <c r="N62" i="7" s="1"/>
  <c r="F62" i="7"/>
  <c r="I61" i="7"/>
  <c r="J61" i="7" s="1"/>
  <c r="F61" i="7"/>
  <c r="I60" i="7"/>
  <c r="M60" i="7" s="1"/>
  <c r="N60" i="7" s="1"/>
  <c r="F60" i="7"/>
  <c r="I59" i="7"/>
  <c r="J59" i="7" s="1"/>
  <c r="F59" i="7"/>
  <c r="I58" i="7"/>
  <c r="J58" i="7" s="1"/>
  <c r="F58" i="7"/>
  <c r="I57" i="7"/>
  <c r="J57" i="7" s="1"/>
  <c r="F57" i="7"/>
  <c r="I56" i="7"/>
  <c r="M56" i="7" s="1"/>
  <c r="N56" i="7" s="1"/>
  <c r="F56" i="7"/>
  <c r="I55" i="7"/>
  <c r="M55" i="7" s="1"/>
  <c r="N55" i="7" s="1"/>
  <c r="F55" i="7"/>
  <c r="I54" i="7"/>
  <c r="J54" i="7" s="1"/>
  <c r="F54" i="7"/>
  <c r="I53" i="7"/>
  <c r="J53" i="7" s="1"/>
  <c r="F53" i="7"/>
  <c r="I52" i="7"/>
  <c r="M52" i="7" s="1"/>
  <c r="N52" i="7" s="1"/>
  <c r="F52" i="7"/>
  <c r="I51" i="7"/>
  <c r="J51" i="7" s="1"/>
  <c r="F51" i="7"/>
  <c r="I50" i="7"/>
  <c r="J50" i="7" s="1"/>
  <c r="F50" i="7"/>
  <c r="I49" i="7"/>
  <c r="J49" i="7" s="1"/>
  <c r="F49" i="7"/>
  <c r="I48" i="7"/>
  <c r="M48" i="7" s="1"/>
  <c r="N48" i="7" s="1"/>
  <c r="F48" i="7"/>
  <c r="I47" i="7"/>
  <c r="J47" i="7" s="1"/>
  <c r="F47" i="7"/>
  <c r="I46" i="7"/>
  <c r="J46" i="7" s="1"/>
  <c r="F46" i="7"/>
  <c r="I45" i="7"/>
  <c r="J45" i="7" s="1"/>
  <c r="F45" i="7"/>
  <c r="I44" i="7"/>
  <c r="M44" i="7" s="1"/>
  <c r="N44" i="7" s="1"/>
  <c r="F44" i="7"/>
  <c r="I43" i="7"/>
  <c r="J43" i="7" s="1"/>
  <c r="F43" i="7"/>
  <c r="I42" i="7"/>
  <c r="J42" i="7" s="1"/>
  <c r="F42" i="7"/>
  <c r="I41" i="7"/>
  <c r="J41" i="7" s="1"/>
  <c r="F41" i="7"/>
  <c r="I40" i="7"/>
  <c r="M40" i="7" s="1"/>
  <c r="N40" i="7" s="1"/>
  <c r="F40" i="7"/>
  <c r="I39" i="7"/>
  <c r="M39" i="7" s="1"/>
  <c r="N39" i="7" s="1"/>
  <c r="F39" i="7"/>
  <c r="I38" i="7"/>
  <c r="J38" i="7" s="1"/>
  <c r="F38" i="7"/>
  <c r="I37" i="7"/>
  <c r="J37" i="7" s="1"/>
  <c r="F37" i="7"/>
  <c r="I36" i="7"/>
  <c r="M36" i="7" s="1"/>
  <c r="N36" i="7" s="1"/>
  <c r="F36" i="7"/>
  <c r="I35" i="7"/>
  <c r="M35" i="7" s="1"/>
  <c r="N35" i="7" s="1"/>
  <c r="F35" i="7"/>
  <c r="I34" i="7"/>
  <c r="J34" i="7" s="1"/>
  <c r="F34" i="7"/>
  <c r="I33" i="7"/>
  <c r="J33" i="7" s="1"/>
  <c r="F33" i="7"/>
  <c r="I32" i="7"/>
  <c r="M32" i="7" s="1"/>
  <c r="N32" i="7" s="1"/>
  <c r="F32" i="7"/>
  <c r="I31" i="7"/>
  <c r="J31" i="7" s="1"/>
  <c r="F31" i="7"/>
  <c r="I30" i="7"/>
  <c r="J30" i="7" s="1"/>
  <c r="F30" i="7"/>
  <c r="I29" i="7"/>
  <c r="J29" i="7" s="1"/>
  <c r="F29" i="7"/>
  <c r="I28" i="7"/>
  <c r="M28" i="7" s="1"/>
  <c r="N28" i="7" s="1"/>
  <c r="F28" i="7"/>
  <c r="I27" i="7"/>
  <c r="J27" i="7" s="1"/>
  <c r="F27" i="7"/>
  <c r="I26" i="7"/>
  <c r="J26" i="7" s="1"/>
  <c r="F26" i="7"/>
  <c r="I25" i="7"/>
  <c r="J25" i="7" s="1"/>
  <c r="F25" i="7"/>
  <c r="I24" i="7"/>
  <c r="M24" i="7" s="1"/>
  <c r="N24" i="7" s="1"/>
  <c r="F24" i="7"/>
  <c r="J23" i="7"/>
  <c r="I23" i="7"/>
  <c r="M23" i="7" s="1"/>
  <c r="N23" i="7" s="1"/>
  <c r="F23" i="7"/>
  <c r="I22" i="7"/>
  <c r="J22" i="7" s="1"/>
  <c r="F22" i="7"/>
  <c r="I21" i="7"/>
  <c r="J21" i="7" s="1"/>
  <c r="F21" i="7"/>
  <c r="I20" i="7"/>
  <c r="M20" i="7" s="1"/>
  <c r="N20" i="7" s="1"/>
  <c r="F20" i="7"/>
  <c r="I19" i="7"/>
  <c r="J19" i="7" s="1"/>
  <c r="F19" i="7"/>
  <c r="I18" i="7"/>
  <c r="J18" i="7" s="1"/>
  <c r="F18" i="7"/>
  <c r="I17" i="7"/>
  <c r="J17" i="7" s="1"/>
  <c r="F17" i="7"/>
  <c r="I16" i="7"/>
  <c r="M16" i="7" s="1"/>
  <c r="N16" i="7" s="1"/>
  <c r="F16" i="7"/>
  <c r="I15" i="7"/>
  <c r="J15" i="7" s="1"/>
  <c r="F15" i="7"/>
  <c r="I14" i="7"/>
  <c r="J14" i="7" s="1"/>
  <c r="F14" i="7"/>
  <c r="I13" i="7"/>
  <c r="J13" i="7" s="1"/>
  <c r="F13" i="7"/>
  <c r="I12" i="7"/>
  <c r="M12" i="7" s="1"/>
  <c r="N12" i="7" s="1"/>
  <c r="F12" i="7"/>
  <c r="I11" i="7"/>
  <c r="M11" i="7" s="1"/>
  <c r="N11" i="7" s="1"/>
  <c r="F11" i="7"/>
  <c r="I10" i="7"/>
  <c r="J10" i="7" s="1"/>
  <c r="F10" i="7"/>
  <c r="I9" i="7"/>
  <c r="J9" i="7" s="1"/>
  <c r="F9" i="7"/>
  <c r="M22" i="7" l="1"/>
  <c r="N22" i="7" s="1"/>
  <c r="M51" i="7"/>
  <c r="N51" i="7" s="1"/>
  <c r="M15" i="7"/>
  <c r="N15" i="7" s="1"/>
  <c r="M10" i="7"/>
  <c r="N10" i="7" s="1"/>
  <c r="J63" i="7"/>
  <c r="J60" i="7"/>
  <c r="M59" i="7"/>
  <c r="N59" i="7" s="1"/>
  <c r="M54" i="7"/>
  <c r="N54" i="7" s="1"/>
  <c r="J40" i="7"/>
  <c r="J39" i="7"/>
  <c r="J36" i="7"/>
  <c r="J35" i="7"/>
  <c r="M34" i="7"/>
  <c r="N34" i="7" s="1"/>
  <c r="J20" i="7"/>
  <c r="M19" i="7"/>
  <c r="N19" i="7" s="1"/>
  <c r="M18" i="7"/>
  <c r="N18" i="7" s="1"/>
  <c r="F64" i="7"/>
  <c r="C16" i="11" s="1"/>
  <c r="E16" i="11" s="1"/>
  <c r="J11" i="7"/>
  <c r="J24" i="7"/>
  <c r="M47" i="7"/>
  <c r="N47" i="7" s="1"/>
  <c r="M50" i="7"/>
  <c r="N50" i="7" s="1"/>
  <c r="J52" i="7"/>
  <c r="J55" i="7"/>
  <c r="J12" i="7"/>
  <c r="M31" i="7"/>
  <c r="N31" i="7" s="1"/>
  <c r="M38" i="7"/>
  <c r="N38" i="7" s="1"/>
  <c r="J48" i="7"/>
  <c r="J56" i="7"/>
  <c r="M14" i="7"/>
  <c r="N14" i="7" s="1"/>
  <c r="J16" i="7"/>
  <c r="M27" i="7"/>
  <c r="N27" i="7" s="1"/>
  <c r="M30" i="7"/>
  <c r="N30" i="7" s="1"/>
  <c r="J32" i="7"/>
  <c r="M43" i="7"/>
  <c r="N43" i="7" s="1"/>
  <c r="M46" i="7"/>
  <c r="N46" i="7" s="1"/>
  <c r="M58" i="7"/>
  <c r="N58" i="7" s="1"/>
  <c r="M26" i="7"/>
  <c r="N26" i="7" s="1"/>
  <c r="J28" i="7"/>
  <c r="M42" i="7"/>
  <c r="N42" i="7" s="1"/>
  <c r="J44" i="7"/>
  <c r="M9" i="7"/>
  <c r="N9" i="7" s="1"/>
  <c r="M13" i="7"/>
  <c r="N13" i="7" s="1"/>
  <c r="M17" i="7"/>
  <c r="N17" i="7" s="1"/>
  <c r="M21" i="7"/>
  <c r="N21" i="7" s="1"/>
  <c r="M25" i="7"/>
  <c r="N25" i="7" s="1"/>
  <c r="M29" i="7"/>
  <c r="N29" i="7" s="1"/>
  <c r="M33" i="7"/>
  <c r="N33" i="7" s="1"/>
  <c r="M37" i="7"/>
  <c r="N37" i="7" s="1"/>
  <c r="M41" i="7"/>
  <c r="N41" i="7" s="1"/>
  <c r="M45" i="7"/>
  <c r="N45" i="7" s="1"/>
  <c r="M49" i="7"/>
  <c r="N49" i="7" s="1"/>
  <c r="M53" i="7"/>
  <c r="N53" i="7" s="1"/>
  <c r="M57" i="7"/>
  <c r="N57" i="7" s="1"/>
  <c r="M61" i="7"/>
  <c r="N61" i="7" s="1"/>
  <c r="J64" i="7" l="1"/>
  <c r="F16" i="11" s="1"/>
  <c r="N64" i="7"/>
  <c r="I16" i="11" s="1"/>
  <c r="D18" i="11" l="1"/>
  <c r="H24" i="10" l="1"/>
  <c r="H25" i="10"/>
  <c r="L25" i="10" s="1"/>
  <c r="H26" i="10"/>
  <c r="H27" i="10"/>
  <c r="H28" i="10"/>
  <c r="H29" i="10"/>
  <c r="H30" i="10"/>
  <c r="H23" i="10"/>
  <c r="L23" i="10" s="1"/>
  <c r="H17" i="10"/>
  <c r="L17" i="10" s="1"/>
  <c r="H14" i="10"/>
  <c r="H15" i="10"/>
  <c r="H13" i="10"/>
  <c r="H11" i="10"/>
  <c r="L11" i="10" s="1"/>
  <c r="H11" i="9"/>
  <c r="A3" i="11"/>
  <c r="A3" i="7"/>
  <c r="A3" i="9"/>
  <c r="A3" i="3"/>
  <c r="C17" i="9"/>
  <c r="C15" i="9"/>
  <c r="C13" i="9"/>
  <c r="F30" i="10"/>
  <c r="F29" i="10"/>
  <c r="F28" i="10"/>
  <c r="F27" i="10"/>
  <c r="F26" i="10"/>
  <c r="F25" i="10"/>
  <c r="F24" i="10"/>
  <c r="F23" i="10"/>
  <c r="F17" i="10"/>
  <c r="I17" i="10" s="1"/>
  <c r="F15" i="10"/>
  <c r="F14" i="10"/>
  <c r="F13" i="10"/>
  <c r="F11" i="10"/>
  <c r="C30" i="10"/>
  <c r="C29" i="10"/>
  <c r="C28" i="10"/>
  <c r="C27" i="10"/>
  <c r="C26" i="10"/>
  <c r="C25" i="10"/>
  <c r="C24" i="10"/>
  <c r="C23" i="10"/>
  <c r="C17" i="10"/>
  <c r="C15" i="10"/>
  <c r="C14" i="10"/>
  <c r="C13" i="10"/>
  <c r="E56" i="3"/>
  <c r="F56" i="3" s="1"/>
  <c r="E55" i="3"/>
  <c r="I55" i="3" s="1"/>
  <c r="E54" i="3"/>
  <c r="F54" i="3" s="1"/>
  <c r="E53" i="3"/>
  <c r="F53" i="3" s="1"/>
  <c r="E52" i="3"/>
  <c r="F52" i="3" s="1"/>
  <c r="E51" i="3"/>
  <c r="I51" i="3" s="1"/>
  <c r="E50" i="3"/>
  <c r="F50" i="3" s="1"/>
  <c r="E49" i="3"/>
  <c r="I49" i="3" s="1"/>
  <c r="E48" i="3"/>
  <c r="F48" i="3" s="1"/>
  <c r="E47" i="3"/>
  <c r="I47" i="3" s="1"/>
  <c r="E46" i="3"/>
  <c r="F46" i="3" s="1"/>
  <c r="E45" i="3"/>
  <c r="I45" i="3" s="1"/>
  <c r="E38" i="3"/>
  <c r="F38" i="3" s="1"/>
  <c r="E37" i="3"/>
  <c r="I37" i="3" s="1"/>
  <c r="E36" i="3"/>
  <c r="F36" i="3" s="1"/>
  <c r="E35" i="3"/>
  <c r="I35" i="3" s="1"/>
  <c r="E34" i="3"/>
  <c r="F34" i="3" s="1"/>
  <c r="E28" i="3"/>
  <c r="F28" i="3" s="1"/>
  <c r="E27" i="3"/>
  <c r="I27" i="3" s="1"/>
  <c r="E26" i="3"/>
  <c r="F26" i="3" s="1"/>
  <c r="E25" i="3"/>
  <c r="I25" i="3" s="1"/>
  <c r="E24" i="3"/>
  <c r="F24" i="3" s="1"/>
  <c r="E23" i="3"/>
  <c r="I23" i="3" s="1"/>
  <c r="E22" i="3"/>
  <c r="F22" i="3" s="1"/>
  <c r="E21" i="3"/>
  <c r="F21" i="3" s="1"/>
  <c r="E20" i="3"/>
  <c r="F20" i="3" s="1"/>
  <c r="I53" i="3" l="1"/>
  <c r="I15" i="10"/>
  <c r="I14" i="10"/>
  <c r="F27" i="3"/>
  <c r="F49" i="3"/>
  <c r="I36" i="3"/>
  <c r="F45" i="3"/>
  <c r="I11" i="10"/>
  <c r="I13" i="10"/>
  <c r="I21" i="3"/>
  <c r="I34" i="3"/>
  <c r="F23" i="3"/>
  <c r="F25" i="3"/>
  <c r="F55" i="3"/>
  <c r="F51" i="3"/>
  <c r="F47" i="3"/>
  <c r="I46" i="3"/>
  <c r="I48" i="3"/>
  <c r="I50" i="3"/>
  <c r="I52" i="3"/>
  <c r="I54" i="3"/>
  <c r="I56" i="3"/>
  <c r="F35" i="3"/>
  <c r="F37" i="3"/>
  <c r="I38" i="3"/>
  <c r="I20" i="3"/>
  <c r="I22" i="3"/>
  <c r="I24" i="3"/>
  <c r="I26" i="3"/>
  <c r="I28" i="3"/>
  <c r="E13" i="3"/>
  <c r="E12" i="3"/>
  <c r="E11" i="3"/>
  <c r="E10" i="3"/>
  <c r="E9" i="3"/>
  <c r="F29" i="3" l="1"/>
  <c r="C13" i="11" s="1"/>
  <c r="E13" i="11" s="1"/>
  <c r="F57" i="3"/>
  <c r="C15" i="11" s="1"/>
  <c r="E15" i="11" s="1"/>
  <c r="H12" i="3"/>
  <c r="G12" i="3"/>
  <c r="J12" i="3" s="1"/>
  <c r="H11" i="3"/>
  <c r="G11" i="3"/>
  <c r="J11" i="3" s="1"/>
  <c r="H13" i="3"/>
  <c r="G13" i="3"/>
  <c r="J13" i="3" s="1"/>
  <c r="H10" i="3"/>
  <c r="G10" i="3"/>
  <c r="J10" i="3" s="1"/>
  <c r="H9" i="3"/>
  <c r="G9" i="3"/>
  <c r="J9" i="3" s="1"/>
  <c r="I39" i="3"/>
  <c r="F14" i="11" s="1"/>
  <c r="H14" i="11" s="1"/>
  <c r="F39" i="3"/>
  <c r="C14" i="11" s="1"/>
  <c r="E14" i="11" s="1"/>
  <c r="I57" i="3"/>
  <c r="F15" i="11" s="1"/>
  <c r="H15" i="11" s="1"/>
  <c r="I29" i="3"/>
  <c r="F13" i="11" s="1"/>
  <c r="H13" i="11" s="1"/>
  <c r="I27" i="10"/>
  <c r="I26" i="10"/>
  <c r="I24" i="10"/>
  <c r="I25" i="10"/>
  <c r="I28" i="10"/>
  <c r="I29" i="10"/>
  <c r="I30" i="10"/>
  <c r="I23" i="10"/>
  <c r="J17" i="10"/>
  <c r="M17" i="10" s="1"/>
  <c r="E17" i="10"/>
  <c r="J23" i="10"/>
  <c r="M23" i="10" s="1"/>
  <c r="M27" i="10"/>
  <c r="J25" i="10"/>
  <c r="M25" i="10" s="1"/>
  <c r="E30" i="10"/>
  <c r="E29" i="10"/>
  <c r="E27" i="10"/>
  <c r="E26" i="10"/>
  <c r="E25" i="10"/>
  <c r="E28" i="10"/>
  <c r="E24" i="10"/>
  <c r="E23" i="10"/>
  <c r="E15" i="10"/>
  <c r="J11" i="10"/>
  <c r="M11" i="10" s="1"/>
  <c r="E11" i="10"/>
  <c r="E14" i="10"/>
  <c r="E13" i="10"/>
  <c r="E31" i="10" l="1"/>
  <c r="I31" i="10"/>
  <c r="M18" i="10"/>
  <c r="E18" i="10"/>
  <c r="M31" i="10"/>
  <c r="L11" i="9"/>
  <c r="F11" i="9"/>
  <c r="J11" i="9" s="1"/>
  <c r="F17" i="9"/>
  <c r="F15" i="9"/>
  <c r="E13" i="9"/>
  <c r="E34" i="10" l="1"/>
  <c r="M34" i="10"/>
  <c r="M11" i="9"/>
  <c r="M19" i="9" s="1"/>
  <c r="I17" i="11" s="1"/>
  <c r="I18" i="10"/>
  <c r="I34" i="10" s="1"/>
  <c r="I11" i="9"/>
  <c r="F13" i="9"/>
  <c r="K16" i="11"/>
  <c r="K17" i="11" l="1"/>
  <c r="K18" i="11" s="1"/>
  <c r="I18" i="11"/>
  <c r="I19" i="9"/>
  <c r="F17" i="11" s="1"/>
  <c r="E19" i="9"/>
  <c r="C17" i="11" s="1"/>
  <c r="E17" i="11" s="1"/>
  <c r="E18" i="11" s="1"/>
  <c r="H14" i="3"/>
  <c r="F12" i="11" s="1"/>
  <c r="J14" i="3"/>
  <c r="H16" i="11"/>
  <c r="H17" i="11" l="1"/>
  <c r="H18" i="11" s="1"/>
  <c r="F18" i="11"/>
  <c r="H12" i="11"/>
  <c r="I12" i="11"/>
  <c r="K12" i="11" l="1"/>
  <c r="C18" i="11"/>
</calcChain>
</file>

<file path=xl/sharedStrings.xml><?xml version="1.0" encoding="utf-8"?>
<sst xmlns="http://schemas.openxmlformats.org/spreadsheetml/2006/main" count="415" uniqueCount="146">
  <si>
    <t>MATERIAL DE EXAMEN</t>
  </si>
  <si>
    <t>IMPRESIÓN Y PERSONALIZACION DE HOJAS DE RESPUESTAS HASTA CON 4 CAMBIOS</t>
  </si>
  <si>
    <t>IMPRESIÓN HOJAS DE OPERACIONES</t>
  </si>
  <si>
    <t>IMPRESIÓN ACTA DE SESION</t>
  </si>
  <si>
    <t>EMPAQUE INDIVIDUALES DE MATERIAL DE EXAMEN</t>
  </si>
  <si>
    <t>HOJA BORRADOR</t>
  </si>
  <si>
    <t>IMPRESIÓN ACTA DE SESIÓN</t>
  </si>
  <si>
    <t>IMPRESIÓN CERTIFICADO DE ASISTENCIA</t>
  </si>
  <si>
    <t>EMPAQUE INDIVIDUAL DE MATERIALES DE EXAMEN</t>
  </si>
  <si>
    <t>PRECIO UNIT.</t>
  </si>
  <si>
    <t>ITEM</t>
  </si>
  <si>
    <t>IMPRESIÓN PLANOS DE ARQUITECTURA</t>
  </si>
  <si>
    <t>Esferos de tinta roja</t>
  </si>
  <si>
    <t>Esferos de tinta negra</t>
  </si>
  <si>
    <t xml:space="preserve">Lápices </t>
  </si>
  <si>
    <t>Marcadores Borrables</t>
  </si>
  <si>
    <t>Bolsa Blanca con manijas</t>
  </si>
  <si>
    <t xml:space="preserve">Bolsas plásticas para hojas de respuesta </t>
  </si>
  <si>
    <t>Bolsa plástica grande para empacar todas las hojas de respuestas</t>
  </si>
  <si>
    <t>Cinta pegante pequeña</t>
  </si>
  <si>
    <t>Bandas de Caucho</t>
  </si>
  <si>
    <t>Clips</t>
  </si>
  <si>
    <t>Sobre de manila (carta u oficio)</t>
  </si>
  <si>
    <t>Huellero</t>
  </si>
  <si>
    <t>Afiche Baños</t>
  </si>
  <si>
    <t>Afiche Hora inicio y fin primera y segunda sesión</t>
  </si>
  <si>
    <t>Afiche Instrucciones examinandos</t>
  </si>
  <si>
    <t>Afiche Oficina del Delegado ICFES</t>
  </si>
  <si>
    <t>Afiche Prohibido el ingreso de elementos no permitidos (celulares, aparatos electrónicos, bolsos)</t>
  </si>
  <si>
    <t>Afiche Silencio</t>
  </si>
  <si>
    <t>Rótulo puerta salón</t>
  </si>
  <si>
    <t>Credencial para Coordinador de sitio</t>
  </si>
  <si>
    <t>Credencial para el Auxiliar</t>
  </si>
  <si>
    <t>Credencial para el Dactiloscópista</t>
  </si>
  <si>
    <t>Credencial para Jefe de Salón</t>
  </si>
  <si>
    <t>Credencial para Coordinador de seguridad</t>
  </si>
  <si>
    <t>Credencial para Coordinador de salón</t>
  </si>
  <si>
    <t>Manual del Delegado</t>
  </si>
  <si>
    <t>Manual del Coordinador de sitio</t>
  </si>
  <si>
    <t>Manual del Coordinador de seguridad</t>
  </si>
  <si>
    <t>Manual del Coordinador de salones</t>
  </si>
  <si>
    <t>Manual del Jefe de salón</t>
  </si>
  <si>
    <t>Manual del Dactiloscopista</t>
  </si>
  <si>
    <t>Carpeta de yute (incluye gancho para la carpeta)</t>
  </si>
  <si>
    <t>Credencial grande para el Delegado</t>
  </si>
  <si>
    <t>Formato de corrección de datos</t>
  </si>
  <si>
    <t>Formato de Recepcion de informes al delegado</t>
  </si>
  <si>
    <t>Formato de ubicación</t>
  </si>
  <si>
    <t>Formato de preguntas dudosas</t>
  </si>
  <si>
    <t>Acta de anulación</t>
  </si>
  <si>
    <t>Informe del coordinador de salones</t>
  </si>
  <si>
    <t>Informe sobre la organización y desarrollo de la aplicación</t>
  </si>
  <si>
    <t>Informe específico de aplicación</t>
  </si>
  <si>
    <t>Formato de visita a los sitios de aplicación</t>
  </si>
  <si>
    <t>Carta de solicitud de personal</t>
  </si>
  <si>
    <t>Frecuencia por sitio</t>
  </si>
  <si>
    <t>Instrucciones específicas de la prueba</t>
  </si>
  <si>
    <t>Listado Alfabético</t>
  </si>
  <si>
    <t>Listado de identificación de ausentes</t>
  </si>
  <si>
    <t>Listado puerta de salón</t>
  </si>
  <si>
    <t>Listado de registro de asistencia e identificación</t>
  </si>
  <si>
    <t>ELEMENTO</t>
  </si>
  <si>
    <t>Escarapela Grande</t>
  </si>
  <si>
    <t>Escarapela Pequeña</t>
  </si>
  <si>
    <t>Gancho para escarapela</t>
  </si>
  <si>
    <t>Acta para examinandos que no presentaron documento válido</t>
  </si>
  <si>
    <t xml:space="preserve">PROPONENTE: </t>
  </si>
  <si>
    <t>DESCRIPCIÓN</t>
  </si>
  <si>
    <t>MEDIDA</t>
  </si>
  <si>
    <t>CANTIDAD</t>
  </si>
  <si>
    <t>PRECIO UNITARIO</t>
  </si>
  <si>
    <t>PRECIO TOTAL DE ITEMS PRUEBAS ICFES</t>
  </si>
  <si>
    <t>UNIDAD</t>
  </si>
  <si>
    <t>PRECIO TOTAL ELEMENTOS DE KITS DE APLICACIÓN</t>
  </si>
  <si>
    <t>IMPRESIÓN Y PERSONALIZACION DE HOJAS DE RESPUESTAS HASTA CON 4 CAMBIOS.</t>
  </si>
  <si>
    <t>REJILLAS DE ARQUITECTURA</t>
  </si>
  <si>
    <t>TOTAL OFERTA ECONÓMICA</t>
  </si>
  <si>
    <t>TOTAL LECTURA DE HOJAS DE RESPUESTAS</t>
  </si>
  <si>
    <t>SERVICIOS</t>
  </si>
  <si>
    <t xml:space="preserve">PRECIO TOTAL </t>
  </si>
  <si>
    <t>INCREMENTO PRECIO UNITARIO</t>
  </si>
  <si>
    <t>IMPRESIÓN  HOJAS OPERACIONES</t>
  </si>
  <si>
    <t>IMPRESIÓN  HOJAS DE BORRADOR</t>
  </si>
  <si>
    <t>IMPRESIÓN ACTAS DE SESION</t>
  </si>
  <si>
    <t>IMPRESIÓN CERTIFICADOS DE ASISTENCIA</t>
  </si>
  <si>
    <t>EMPAQUE INDIVIDUAL MATERIAL DE EXAMEN</t>
  </si>
  <si>
    <t>ROTULOS ARQUITECTURA</t>
  </si>
  <si>
    <r>
      <rPr>
        <sz val="10"/>
        <rFont val="Arial"/>
        <family val="2"/>
      </rPr>
      <t>IMPRESIÓN Y PERSONALIZACION DE HOJAS DE RESPUESTA HASTA CON 4 CAMBIOS</t>
    </r>
  </si>
  <si>
    <t>SABER 11B</t>
  </si>
  <si>
    <t>SABER PRO T&amp;T</t>
  </si>
  <si>
    <t>SABER 11A</t>
  </si>
  <si>
    <t>SABER PRO PROFESIONAL</t>
  </si>
  <si>
    <t>KITS</t>
  </si>
  <si>
    <t>LECTURA HOJAS DE RESPUESTA</t>
  </si>
  <si>
    <t>LECTURA DEL TOTAL DE HOJAS DE RESPUESTAS SABER 11B</t>
  </si>
  <si>
    <t>LECTURA DEL TOTAL DE HOJAS DE RESPUESTAS SABER PRO T&amp;T</t>
  </si>
  <si>
    <t>LECTURA DEL TOTAL DE HOJAS DE RESPUESTAS SABER 11A</t>
  </si>
  <si>
    <t>LECTURA DEL TOTAL DE HOJAS DE RESPUESTAS SABER PRO PROFESIONAL</t>
  </si>
  <si>
    <r>
      <t>IMPRESIÓN, ARMADO Y PERSONALIZACION DE CUADERNILLOS PLEGADOS DE 24 A 36 PÁGINAS, HASTA CON 78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CAMBIOS.</t>
    </r>
  </si>
  <si>
    <t>IMPRESIÓN, ARMADO Y PERSONALIZADO DE CUADERNILLOS PLEGADOS DE 12 A 36 PÁGINAS, HASTA CON 100 CAMBIOS</t>
  </si>
  <si>
    <t>IMPRESIÓN, ARMADO Y PERSONALIZACION DE CUADERNILLOS PLEGADOS DE 4 PAGINAS (PREGUNTA ABIERTA), HASTA CON 6 CAMBIOS.</t>
  </si>
  <si>
    <t>IMPRESIÓN, ARMADO Y PERSONALIZADO DE CUADERNILLOS COSIDOS DESDE 4 HASTA 64 PAGINAS, HASTA 120 CAMBIOS.</t>
  </si>
  <si>
    <t>IMPRESIÓN, ARMADO Y PERSONALIZADO DE CUADERNILLOS PLEGADOS DE 12 A 36 PÁGINAS, HASTA CON 100 CAMBIOS.</t>
  </si>
  <si>
    <t>TOTAL CUADERNILLOS</t>
  </si>
  <si>
    <t>CUADERNILLOS PRUEBAS SABER 11 A Y SABER 11B</t>
  </si>
  <si>
    <t>CUADERNILLOS SABER PRO TÉCNICOS Y TECNOLOGOS Y SABER PRO PROFESIONALES</t>
  </si>
  <si>
    <t>IMPRESIÓN HOJAS OPERACIONES</t>
  </si>
  <si>
    <t>IMPRESIÓN HOJAS DE BORRADOR</t>
  </si>
  <si>
    <t>N/A</t>
  </si>
  <si>
    <t>TOTAL MATERIAL COMPLEMENTARIO</t>
  </si>
  <si>
    <t>HOJAS DE RESPUESTAS SABER 11 A, SABER 11 B, SABER PRO TyT, SABER PRO PROFESIONALES</t>
  </si>
  <si>
    <t>MATERIAL COMPLEMENTARIO SABER 11 A, SABER 11 B, SABER PRO TyT, SABER PRO PROFESIONALES</t>
  </si>
  <si>
    <t>SABER PRO TÉCNICOS Y TECNÓLOGOS: 2016 - 2017</t>
  </si>
  <si>
    <t>SABER 11 B: 2017 - 2018</t>
  </si>
  <si>
    <t>SABER 11 A: 2016 -2017</t>
  </si>
  <si>
    <t>SABER PRO PROFESIONALES: 2016 - 2017</t>
  </si>
  <si>
    <t>COSTO TOTAL MATERIAL DE EXAMEN POR VIGENCIA</t>
  </si>
  <si>
    <t>PRECIO UNITARIO SIN IMPUESTOS</t>
  </si>
  <si>
    <t>PRECIO TOTAL SIN IMPUESTOS</t>
  </si>
  <si>
    <t xml:space="preserve">PRECIO UNITARIO SIN IMPUESTOS </t>
  </si>
  <si>
    <t>PRECIO TOTAL  SIN IMPUESTOS</t>
  </si>
  <si>
    <t xml:space="preserve">PRECIO TOTAL SIN IMPUESTOS </t>
  </si>
  <si>
    <t>IMPUESTOS</t>
  </si>
  <si>
    <t>PRECIO TOTAL CON IMPUESTOS</t>
  </si>
  <si>
    <t>Registre el valor nominal de los impuestos para cada aplicación y cada vigencia.</t>
  </si>
  <si>
    <t>IMPRESIÓN, ARMADO Y PERSONALIZACION DE CUADERNILLOS PLEGADOS DE 24 A 36 PÁGINAS, HASTA CON 78 CAMBIOS.</t>
  </si>
  <si>
    <t>Borradores</t>
  </si>
  <si>
    <t>Tajalapiz</t>
  </si>
  <si>
    <t>Registre el precio unitario sin decimales a ofertar para cada uno de los elementos de material de examen correspondientes a las diferentes pruebas. Los valores registrados en esta tabla se verán reflejados en la tabla "Resumen costo por prueba".</t>
  </si>
  <si>
    <t>Nota: Los precios unitarios para las vigencias 2017 y 2018 se proyectaron con un crecimiento según el valor del IPC Colombiano registrado en el año 2015 según fuente Banco de la República - Colombia.
Los valores de los precios ofertaron serán ajustados de acuerdo con los valores reales del crecimiento del IPC para las vigencias2017 y 2018; una vez sean definidas por el Banco de la República este indicador en cada una de las vigencias.</t>
  </si>
  <si>
    <t>Registre el precio unitario sin decimales a ofertar para cada uno de los elementos de los kits de aplicación. Los valores registrados en esta tabla se verán reflejados en la tabla "Resumen costo por prueba".</t>
  </si>
  <si>
    <t>IMPRESIÓN, ARMADO Y PERSONALIZADO DE CUADERNILLOS COSIDOS DESDE 37 HASTA 64 PAGINAS, HASTA 120 CAMBIOS.</t>
  </si>
  <si>
    <t>IMPRESIÓN, ARMADO Y PERSONALIZADO DE CUADERNILLOS COSIDOS DE 37 A 64 PAGINAS, CON HASTA 120 CAMBIOS</t>
  </si>
  <si>
    <t>NOMBRE Y DOCUMENTO DEL REPRESENTANTE LEGAL</t>
  </si>
  <si>
    <t>FIRMA DEL REPRESENTANTE LEGAL</t>
  </si>
  <si>
    <t>Hago constar que la información descrita es verídica.</t>
  </si>
  <si>
    <t>Nota: Los precios unitarios para las vigencias 2017 y 2018 se proyectaron con un crecimiento según el valor del IPC Colombiano registrado en el año 2015 según fuente Banco de la República - Colombia.
Los valores de los precios ofertados serán ajustados de acuerdo con los valores reales del crecimiento del IPC para las vigencias 2017 y 2018; una vez sean definidas por el Banco de la República este indicador en cada una de las vigencias.</t>
  </si>
  <si>
    <t>Registre el precio unitario sin decimales a ofertar para el servicio de lectura de hojas de respuestas, el cual incluye el procesamiento, resolución de inconsistencia y almacenamiento por cuatro meses según lo descrito en el anexo técnico. Los valores registrados en esta tabla se verán reflejados en la tabla "Total oferta"</t>
  </si>
  <si>
    <t>FORMATO 10
OFERTA ECONOMICA
IA 007-2016</t>
  </si>
  <si>
    <t>FORMATO 10
OFERTA ECONOMICA
IA IA 007-2016</t>
  </si>
  <si>
    <t>FORMATO 10
OFERTA ECONOMICA
IA CP 007-2016</t>
  </si>
  <si>
    <t>FORMATO 10
OFERTA ECONOMICA
IA  - 007-2016</t>
  </si>
  <si>
    <t>Resumen de costos de material de examen para cada una de las pruebas por vigencia, según precios unitarios ofertados en "Costo material de examen".</t>
  </si>
  <si>
    <t>FORMATO 10
OFERTA ECONOMICA
IA  007-2016</t>
  </si>
  <si>
    <t>ALMACENAMIENTO HOJAS DE RESPUESTAS SABER 11B</t>
  </si>
  <si>
    <t>ALMACENAMIENTO  HOJAS DE RESPUESTAS SABER PRO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</si>
</sst>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[$-240A]d&quot; de &quot;mmmm&quot; de &quot;yyyy;@"/>
    <numFmt numFmtId="166" formatCode="_-* #,##0.00\ [$€]_-;\-* #,##0.00\ [$€]_-;_-* &quot;-&quot;??\ [$€]_-;_-@_-"/>
    <numFmt numFmtId="167" formatCode="_([$$-240A]\ * #,##0_);_([$$-240A]\ * \(#,##0\);_([$$-240A]\ * &quot;-&quot;??_);_(@_)"/>
    <numFmt numFmtId="168" formatCode="_-* #,##0\ _€_-;\-* #,##0\ _€_-;_-* &quot;-&quot;??\ _€_-;_-@_-"/>
    <numFmt numFmtId="169" formatCode="###0;###0"/>
    <numFmt numFmtId="170" formatCode="_-[$$-240A]\ * #,##0_ ;_-[$$-240A]\ * \-#,##0\ ;_-[$$-240A]\ * &quot;-&quot;_ ;_-@_ "/>
    <numFmt numFmtId="171" formatCode="0.0%"/>
    <numFmt numFmtId="172" formatCode="_(&quot;$&quot;\ * #,##0_);_(&quot;$&quot;\ * \(#,##0\);_(&quot;$&quot;\ 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8">
    <xf numFmtId="0" fontId="0" fillId="0" borderId="0" xfId="0"/>
    <xf numFmtId="0" fontId="6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left" vertical="top" wrapText="1"/>
    </xf>
    <xf numFmtId="3" fontId="3" fillId="3" borderId="5" xfId="3" applyNumberFormat="1" applyFont="1" applyFill="1" applyBorder="1" applyAlignment="1" applyProtection="1">
      <alignment horizontal="center" vertical="center" wrapText="1"/>
    </xf>
    <xf numFmtId="171" fontId="6" fillId="3" borderId="5" xfId="17" applyNumberFormat="1" applyFont="1" applyFill="1" applyBorder="1" applyAlignment="1" applyProtection="1">
      <alignment horizontal="center" wrapText="1"/>
    </xf>
    <xf numFmtId="44" fontId="6" fillId="3" borderId="1" xfId="18" applyNumberFormat="1" applyFont="1" applyFill="1" applyBorder="1" applyAlignment="1" applyProtection="1">
      <alignment horizontal="center" wrapText="1"/>
    </xf>
    <xf numFmtId="0" fontId="6" fillId="3" borderId="5" xfId="0" applyFont="1" applyFill="1" applyBorder="1" applyAlignment="1" applyProtection="1">
      <alignment horizontal="left" vertical="top" wrapText="1"/>
    </xf>
    <xf numFmtId="3" fontId="3" fillId="3" borderId="29" xfId="3" applyNumberFormat="1" applyFont="1" applyFill="1" applyBorder="1" applyAlignment="1" applyProtection="1">
      <alignment horizontal="center" vertical="center" wrapText="1"/>
    </xf>
    <xf numFmtId="44" fontId="6" fillId="3" borderId="8" xfId="18" applyNumberFormat="1" applyFont="1" applyFill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/>
    </xf>
    <xf numFmtId="170" fontId="5" fillId="3" borderId="30" xfId="0" applyNumberFormat="1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left" vertical="center" wrapText="1"/>
    </xf>
    <xf numFmtId="44" fontId="6" fillId="3" borderId="5" xfId="18" applyNumberFormat="1" applyFont="1" applyFill="1" applyBorder="1" applyAlignment="1" applyProtection="1">
      <alignment horizontal="center" wrapText="1"/>
    </xf>
    <xf numFmtId="0" fontId="5" fillId="2" borderId="51" xfId="0" applyFont="1" applyFill="1" applyBorder="1" applyAlignment="1" applyProtection="1">
      <alignment horizontal="center" vertical="center" wrapText="1"/>
    </xf>
    <xf numFmtId="170" fontId="6" fillId="3" borderId="54" xfId="0" applyNumberFormat="1" applyFont="1" applyFill="1" applyBorder="1" applyAlignment="1" applyProtection="1">
      <alignment horizontal="center" vertical="center"/>
    </xf>
    <xf numFmtId="170" fontId="5" fillId="3" borderId="30" xfId="0" applyNumberFormat="1" applyFont="1" applyFill="1" applyBorder="1" applyAlignment="1" applyProtection="1">
      <alignment horizontal="center" vertical="center"/>
    </xf>
    <xf numFmtId="171" fontId="6" fillId="3" borderId="2" xfId="17" applyNumberFormat="1" applyFont="1" applyFill="1" applyBorder="1" applyAlignment="1" applyProtection="1">
      <alignment horizontal="center" wrapText="1"/>
    </xf>
    <xf numFmtId="171" fontId="6" fillId="3" borderId="11" xfId="17" applyNumberFormat="1" applyFont="1" applyFill="1" applyBorder="1" applyAlignment="1" applyProtection="1">
      <alignment horizontal="center" wrapText="1"/>
    </xf>
    <xf numFmtId="0" fontId="6" fillId="3" borderId="34" xfId="0" applyFont="1" applyFill="1" applyBorder="1" applyAlignment="1" applyProtection="1">
      <alignment horizontal="left" vertical="center" wrapText="1"/>
    </xf>
    <xf numFmtId="3" fontId="3" fillId="3" borderId="34" xfId="3" applyNumberFormat="1" applyFont="1" applyFill="1" applyBorder="1" applyAlignment="1" applyProtection="1">
      <alignment horizontal="center" vertical="center" wrapText="1"/>
    </xf>
    <xf numFmtId="170" fontId="6" fillId="3" borderId="53" xfId="0" applyNumberFormat="1" applyFont="1" applyFill="1" applyBorder="1" applyAlignment="1" applyProtection="1">
      <alignment horizontal="center" vertical="center"/>
    </xf>
    <xf numFmtId="171" fontId="6" fillId="3" borderId="40" xfId="17" applyNumberFormat="1" applyFont="1" applyFill="1" applyBorder="1" applyAlignment="1" applyProtection="1">
      <alignment horizontal="center" wrapText="1"/>
    </xf>
    <xf numFmtId="44" fontId="6" fillId="3" borderId="41" xfId="18" applyNumberFormat="1" applyFont="1" applyFill="1" applyBorder="1" applyAlignment="1" applyProtection="1">
      <alignment horizontal="center" wrapText="1"/>
    </xf>
    <xf numFmtId="0" fontId="5" fillId="2" borderId="52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170" fontId="6" fillId="3" borderId="34" xfId="0" applyNumberFormat="1" applyFont="1" applyFill="1" applyBorder="1" applyAlignment="1" applyProtection="1">
      <alignment horizontal="center" vertical="center" wrapText="1"/>
    </xf>
    <xf numFmtId="170" fontId="6" fillId="3" borderId="5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3" fillId="3" borderId="34" xfId="13" applyFont="1" applyFill="1" applyBorder="1" applyAlignment="1" applyProtection="1">
      <alignment horizontal="left" vertical="center" wrapText="1"/>
    </xf>
    <xf numFmtId="171" fontId="6" fillId="3" borderId="46" xfId="17" applyNumberFormat="1" applyFont="1" applyFill="1" applyBorder="1" applyAlignment="1" applyProtection="1">
      <alignment horizontal="center" wrapText="1"/>
    </xf>
    <xf numFmtId="170" fontId="6" fillId="3" borderId="53" xfId="0" applyNumberFormat="1" applyFont="1" applyFill="1" applyBorder="1" applyAlignment="1" applyProtection="1">
      <alignment horizont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3" fillId="3" borderId="5" xfId="13" applyFont="1" applyFill="1" applyBorder="1" applyAlignment="1" applyProtection="1">
      <alignment horizontal="left" vertical="center" wrapText="1"/>
    </xf>
    <xf numFmtId="171" fontId="6" fillId="3" borderId="28" xfId="17" applyNumberFormat="1" applyFont="1" applyFill="1" applyBorder="1" applyAlignment="1" applyProtection="1">
      <alignment horizontal="center" wrapText="1"/>
    </xf>
    <xf numFmtId="170" fontId="6" fillId="3" borderId="54" xfId="0" applyNumberFormat="1" applyFont="1" applyFill="1" applyBorder="1" applyAlignment="1" applyProtection="1">
      <alignment horizontal="center" wrapText="1"/>
    </xf>
    <xf numFmtId="0" fontId="6" fillId="3" borderId="34" xfId="0" applyFont="1" applyFill="1" applyBorder="1" applyAlignment="1" applyProtection="1">
      <alignment horizontal="center" vertical="center"/>
    </xf>
    <xf numFmtId="168" fontId="6" fillId="3" borderId="34" xfId="1" applyNumberFormat="1" applyFont="1" applyFill="1" applyBorder="1" applyAlignment="1" applyProtection="1">
      <alignment horizontal="center" vertical="center"/>
    </xf>
    <xf numFmtId="168" fontId="6" fillId="3" borderId="34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left" vertical="center" wrapText="1"/>
    </xf>
    <xf numFmtId="168" fontId="6" fillId="3" borderId="5" xfId="1" applyNumberFormat="1" applyFont="1" applyFill="1" applyBorder="1" applyAlignment="1" applyProtection="1">
      <alignment horizontal="center" vertical="center"/>
    </xf>
    <xf numFmtId="168" fontId="6" fillId="3" borderId="5" xfId="0" applyNumberFormat="1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left" vertical="center" wrapText="1"/>
    </xf>
    <xf numFmtId="168" fontId="6" fillId="3" borderId="29" xfId="1" applyNumberFormat="1" applyFont="1" applyFill="1" applyBorder="1" applyAlignment="1" applyProtection="1">
      <alignment horizontal="center" vertical="center"/>
    </xf>
    <xf numFmtId="170" fontId="6" fillId="3" borderId="55" xfId="0" applyNumberFormat="1" applyFont="1" applyFill="1" applyBorder="1" applyAlignment="1" applyProtection="1">
      <alignment horizontal="center" wrapText="1"/>
    </xf>
    <xf numFmtId="170" fontId="6" fillId="3" borderId="53" xfId="0" applyNumberFormat="1" applyFont="1" applyFill="1" applyBorder="1" applyAlignment="1" applyProtection="1">
      <alignment horizontal="center" vertical="center" wrapText="1"/>
    </xf>
    <xf numFmtId="170" fontId="6" fillId="3" borderId="54" xfId="0" applyNumberFormat="1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3" fillId="3" borderId="29" xfId="13" applyFont="1" applyFill="1" applyBorder="1" applyAlignment="1" applyProtection="1">
      <alignment horizontal="left" vertical="center" wrapText="1"/>
    </xf>
    <xf numFmtId="170" fontId="6" fillId="3" borderId="55" xfId="0" applyNumberFormat="1" applyFont="1" applyFill="1" applyBorder="1" applyAlignment="1" applyProtection="1">
      <alignment horizontal="center" vertical="center" wrapText="1"/>
    </xf>
    <xf numFmtId="170" fontId="5" fillId="3" borderId="26" xfId="0" applyNumberFormat="1" applyFont="1" applyFill="1" applyBorder="1" applyAlignment="1" applyProtection="1">
      <alignment horizontal="center" vertical="center"/>
    </xf>
    <xf numFmtId="170" fontId="5" fillId="3" borderId="26" xfId="0" applyNumberFormat="1" applyFont="1" applyFill="1" applyBorder="1" applyAlignment="1" applyProtection="1">
      <alignment horizontal="center"/>
    </xf>
    <xf numFmtId="0" fontId="10" fillId="0" borderId="0" xfId="0" applyFont="1" applyProtection="1"/>
    <xf numFmtId="0" fontId="10" fillId="0" borderId="0" xfId="0" applyFont="1" applyAlignment="1" applyProtection="1">
      <alignment wrapText="1"/>
    </xf>
    <xf numFmtId="169" fontId="11" fillId="3" borderId="2" xfId="0" applyNumberFormat="1" applyFont="1" applyFill="1" applyBorder="1" applyAlignment="1" applyProtection="1">
      <alignment horizontal="center" vertical="center" wrapText="1"/>
    </xf>
    <xf numFmtId="44" fontId="6" fillId="3" borderId="5" xfId="18" applyFont="1" applyFill="1" applyBorder="1" applyAlignment="1" applyProtection="1">
      <alignment horizontal="center" wrapText="1"/>
    </xf>
    <xf numFmtId="169" fontId="11" fillId="3" borderId="1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/>
    <xf numFmtId="170" fontId="9" fillId="3" borderId="30" xfId="0" applyNumberFormat="1" applyFont="1" applyFill="1" applyBorder="1" applyProtection="1"/>
    <xf numFmtId="0" fontId="6" fillId="0" borderId="0" xfId="0" applyFont="1" applyProtection="1"/>
    <xf numFmtId="0" fontId="5" fillId="0" borderId="0" xfId="0" applyFont="1" applyBorder="1" applyAlignment="1" applyProtection="1">
      <alignment horizontal="left" wrapText="1"/>
    </xf>
    <xf numFmtId="168" fontId="0" fillId="3" borderId="5" xfId="1" applyNumberFormat="1" applyFont="1" applyFill="1" applyBorder="1" applyAlignment="1" applyProtection="1">
      <alignment horizontal="center" vertical="center"/>
    </xf>
    <xf numFmtId="170" fontId="6" fillId="3" borderId="5" xfId="0" applyNumberFormat="1" applyFont="1" applyFill="1" applyBorder="1" applyProtection="1"/>
    <xf numFmtId="0" fontId="6" fillId="0" borderId="0" xfId="0" applyFont="1" applyAlignment="1" applyProtection="1">
      <alignment wrapText="1"/>
    </xf>
    <xf numFmtId="170" fontId="6" fillId="0" borderId="5" xfId="0" applyNumberFormat="1" applyFont="1" applyBorder="1" applyProtection="1">
      <protection locked="0"/>
    </xf>
    <xf numFmtId="0" fontId="6" fillId="0" borderId="0" xfId="0" applyFont="1" applyBorder="1" applyProtection="1"/>
    <xf numFmtId="171" fontId="6" fillId="3" borderId="5" xfId="17" applyNumberFormat="1" applyFont="1" applyFill="1" applyBorder="1" applyAlignment="1" applyProtection="1">
      <alignment horizontal="center" vertical="center" wrapText="1"/>
    </xf>
    <xf numFmtId="171" fontId="6" fillId="3" borderId="7" xfId="17" applyNumberFormat="1" applyFont="1" applyFill="1" applyBorder="1" applyAlignment="1" applyProtection="1">
      <alignment horizontal="center" vertical="center" wrapText="1"/>
    </xf>
    <xf numFmtId="170" fontId="10" fillId="0" borderId="5" xfId="0" applyNumberFormat="1" applyFont="1" applyFill="1" applyBorder="1" applyAlignment="1" applyProtection="1">
      <alignment horizontal="center" vertical="center"/>
      <protection locked="0"/>
    </xf>
    <xf numFmtId="170" fontId="10" fillId="3" borderId="1" xfId="0" applyNumberFormat="1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170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</xf>
    <xf numFmtId="170" fontId="9" fillId="3" borderId="30" xfId="0" applyNumberFormat="1" applyFont="1" applyFill="1" applyBorder="1" applyAlignment="1" applyProtection="1"/>
    <xf numFmtId="170" fontId="10" fillId="3" borderId="5" xfId="0" applyNumberFormat="1" applyFont="1" applyFill="1" applyBorder="1" applyAlignment="1" applyProtection="1">
      <alignment horizontal="center" vertical="center"/>
    </xf>
    <xf numFmtId="170" fontId="10" fillId="3" borderId="7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/>
    </xf>
    <xf numFmtId="0" fontId="5" fillId="2" borderId="58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170" fontId="6" fillId="3" borderId="59" xfId="0" applyNumberFormat="1" applyFont="1" applyFill="1" applyBorder="1" applyAlignment="1" applyProtection="1">
      <alignment horizontal="center" wrapText="1"/>
    </xf>
    <xf numFmtId="170" fontId="6" fillId="3" borderId="31" xfId="0" applyNumberFormat="1" applyFont="1" applyFill="1" applyBorder="1" applyAlignment="1" applyProtection="1">
      <alignment horizontal="center" wrapText="1"/>
    </xf>
    <xf numFmtId="170" fontId="6" fillId="3" borderId="60" xfId="0" applyNumberFormat="1" applyFont="1" applyFill="1" applyBorder="1" applyAlignment="1" applyProtection="1">
      <alignment horizontal="center" wrapText="1"/>
    </xf>
    <xf numFmtId="170" fontId="6" fillId="3" borderId="0" xfId="0" applyNumberFormat="1" applyFont="1" applyFill="1" applyBorder="1" applyAlignment="1" applyProtection="1">
      <alignment horizontal="center"/>
    </xf>
    <xf numFmtId="170" fontId="6" fillId="3" borderId="59" xfId="0" applyNumberFormat="1" applyFont="1" applyFill="1" applyBorder="1" applyAlignment="1" applyProtection="1">
      <alignment horizontal="center" vertical="center" wrapText="1"/>
    </xf>
    <xf numFmtId="170" fontId="6" fillId="3" borderId="31" xfId="0" applyNumberFormat="1" applyFont="1" applyFill="1" applyBorder="1" applyAlignment="1" applyProtection="1">
      <alignment horizontal="center" vertical="center" wrapText="1"/>
    </xf>
    <xf numFmtId="170" fontId="6" fillId="3" borderId="60" xfId="0" applyNumberFormat="1" applyFont="1" applyFill="1" applyBorder="1" applyAlignment="1" applyProtection="1">
      <alignment horizontal="center" vertical="center" wrapText="1"/>
    </xf>
    <xf numFmtId="170" fontId="5" fillId="3" borderId="0" xfId="0" applyNumberFormat="1" applyFont="1" applyFill="1" applyBorder="1" applyAlignment="1" applyProtection="1">
      <alignment horizontal="center" vertical="center"/>
    </xf>
    <xf numFmtId="170" fontId="6" fillId="3" borderId="59" xfId="0" applyNumberFormat="1" applyFont="1" applyFill="1" applyBorder="1" applyAlignment="1" applyProtection="1">
      <alignment horizontal="center" vertical="center"/>
    </xf>
    <xf numFmtId="170" fontId="6" fillId="3" borderId="31" xfId="0" applyNumberFormat="1" applyFont="1" applyFill="1" applyBorder="1" applyAlignment="1" applyProtection="1">
      <alignment horizontal="center" vertical="center"/>
    </xf>
    <xf numFmtId="170" fontId="6" fillId="3" borderId="6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0" fontId="16" fillId="6" borderId="0" xfId="0" applyFont="1" applyFill="1" applyProtection="1"/>
    <xf numFmtId="0" fontId="15" fillId="2" borderId="26" xfId="0" applyFont="1" applyFill="1" applyBorder="1" applyAlignment="1" applyProtection="1">
      <alignment horizontal="center" vertical="center" wrapText="1"/>
    </xf>
    <xf numFmtId="169" fontId="17" fillId="3" borderId="34" xfId="0" applyNumberFormat="1" applyFont="1" applyFill="1" applyBorder="1" applyAlignment="1" applyProtection="1">
      <alignment horizontal="center" vertical="center" wrapText="1"/>
    </xf>
    <xf numFmtId="0" fontId="18" fillId="3" borderId="34" xfId="0" applyFont="1" applyFill="1" applyBorder="1" applyAlignment="1" applyProtection="1">
      <alignment horizontal="left" vertical="center" wrapText="1"/>
    </xf>
    <xf numFmtId="172" fontId="16" fillId="3" borderId="34" xfId="18" applyNumberFormat="1" applyFont="1" applyFill="1" applyBorder="1" applyAlignment="1" applyProtection="1">
      <alignment horizontal="center"/>
    </xf>
    <xf numFmtId="172" fontId="16" fillId="3" borderId="34" xfId="18" applyNumberFormat="1" applyFont="1" applyFill="1" applyBorder="1" applyProtection="1"/>
    <xf numFmtId="44" fontId="16" fillId="0" borderId="34" xfId="18" applyFont="1" applyFill="1" applyBorder="1" applyProtection="1"/>
    <xf numFmtId="169" fontId="17" fillId="3" borderId="5" xfId="0" applyNumberFormat="1" applyFont="1" applyFill="1" applyBorder="1" applyAlignment="1" applyProtection="1">
      <alignment horizontal="center" vertical="center" wrapText="1"/>
    </xf>
    <xf numFmtId="0" fontId="18" fillId="3" borderId="5" xfId="0" applyFont="1" applyFill="1" applyBorder="1" applyAlignment="1" applyProtection="1">
      <alignment horizontal="left" vertical="center" wrapText="1"/>
    </xf>
    <xf numFmtId="172" fontId="16" fillId="3" borderId="5" xfId="18" applyNumberFormat="1" applyFont="1" applyFill="1" applyBorder="1" applyProtection="1"/>
    <xf numFmtId="44" fontId="16" fillId="0" borderId="5" xfId="18" applyFont="1" applyFill="1" applyBorder="1" applyProtection="1"/>
    <xf numFmtId="44" fontId="16" fillId="3" borderId="5" xfId="18" applyFont="1" applyFill="1" applyBorder="1" applyProtection="1"/>
    <xf numFmtId="172" fontId="16" fillId="3" borderId="5" xfId="18" applyNumberFormat="1" applyFont="1" applyFill="1" applyBorder="1" applyAlignment="1" applyProtection="1">
      <alignment horizontal="center"/>
    </xf>
    <xf numFmtId="169" fontId="17" fillId="3" borderId="29" xfId="0" applyNumberFormat="1" applyFont="1" applyFill="1" applyBorder="1" applyAlignment="1" applyProtection="1">
      <alignment horizontal="center" vertical="center" wrapText="1"/>
    </xf>
    <xf numFmtId="0" fontId="18" fillId="3" borderId="29" xfId="0" applyFont="1" applyFill="1" applyBorder="1" applyAlignment="1" applyProtection="1">
      <alignment horizontal="left" vertical="center" wrapText="1"/>
    </xf>
    <xf numFmtId="172" fontId="16" fillId="3" borderId="29" xfId="18" applyNumberFormat="1" applyFont="1" applyFill="1" applyBorder="1" applyProtection="1"/>
    <xf numFmtId="44" fontId="16" fillId="0" borderId="29" xfId="18" applyFont="1" applyFill="1" applyBorder="1" applyProtection="1"/>
    <xf numFmtId="170" fontId="15" fillId="3" borderId="20" xfId="0" applyNumberFormat="1" applyFont="1" applyFill="1" applyBorder="1" applyAlignment="1" applyProtection="1">
      <alignment vertical="center"/>
    </xf>
    <xf numFmtId="172" fontId="16" fillId="3" borderId="46" xfId="18" applyNumberFormat="1" applyFont="1" applyFill="1" applyBorder="1" applyProtection="1"/>
    <xf numFmtId="172" fontId="16" fillId="3" borderId="40" xfId="18" applyNumberFormat="1" applyFont="1" applyFill="1" applyBorder="1" applyProtection="1"/>
    <xf numFmtId="172" fontId="16" fillId="3" borderId="41" xfId="18" applyNumberFormat="1" applyFont="1" applyFill="1" applyBorder="1" applyProtection="1"/>
    <xf numFmtId="172" fontId="16" fillId="3" borderId="2" xfId="18" applyNumberFormat="1" applyFont="1" applyFill="1" applyBorder="1" applyAlignment="1" applyProtection="1">
      <alignment horizontal="center"/>
    </xf>
    <xf numFmtId="172" fontId="16" fillId="3" borderId="1" xfId="18" applyNumberFormat="1" applyFont="1" applyFill="1" applyBorder="1" applyAlignment="1" applyProtection="1">
      <alignment horizontal="center"/>
    </xf>
    <xf numFmtId="172" fontId="16" fillId="3" borderId="2" xfId="18" applyNumberFormat="1" applyFont="1" applyFill="1" applyBorder="1" applyProtection="1"/>
    <xf numFmtId="170" fontId="15" fillId="3" borderId="14" xfId="0" applyNumberFormat="1" applyFont="1" applyFill="1" applyBorder="1" applyAlignment="1" applyProtection="1">
      <alignment vertical="center"/>
    </xf>
    <xf numFmtId="170" fontId="15" fillId="3" borderId="12" xfId="0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top"/>
    </xf>
    <xf numFmtId="170" fontId="6" fillId="3" borderId="29" xfId="0" applyNumberFormat="1" applyFont="1" applyFill="1" applyBorder="1" applyAlignment="1" applyProtection="1">
      <alignment horizontal="center" vertical="center" wrapText="1"/>
    </xf>
    <xf numFmtId="171" fontId="6" fillId="3" borderId="18" xfId="17" applyNumberFormat="1" applyFont="1" applyFill="1" applyBorder="1" applyAlignment="1" applyProtection="1">
      <alignment horizontal="center" wrapText="1"/>
    </xf>
    <xf numFmtId="168" fontId="0" fillId="3" borderId="29" xfId="1" applyNumberFormat="1" applyFont="1" applyFill="1" applyBorder="1" applyAlignment="1" applyProtection="1">
      <alignment horizontal="center" vertical="center"/>
    </xf>
    <xf numFmtId="170" fontId="6" fillId="0" borderId="29" xfId="0" applyNumberFormat="1" applyFont="1" applyBorder="1" applyProtection="1">
      <protection locked="0"/>
    </xf>
    <xf numFmtId="170" fontId="6" fillId="3" borderId="29" xfId="0" applyNumberFormat="1" applyFont="1" applyFill="1" applyBorder="1" applyProtection="1"/>
    <xf numFmtId="0" fontId="5" fillId="0" borderId="36" xfId="0" applyFont="1" applyBorder="1" applyAlignment="1" applyProtection="1">
      <alignment horizontal="center"/>
    </xf>
    <xf numFmtId="44" fontId="6" fillId="3" borderId="29" xfId="18" applyNumberFormat="1" applyFont="1" applyFill="1" applyBorder="1" applyAlignment="1" applyProtection="1">
      <alignment horizontal="center" wrapText="1"/>
    </xf>
    <xf numFmtId="172" fontId="16" fillId="6" borderId="0" xfId="18" applyNumberFormat="1" applyFont="1" applyFill="1" applyBorder="1" applyProtection="1"/>
    <xf numFmtId="0" fontId="2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center" vertical="center" wrapText="1"/>
    </xf>
    <xf numFmtId="0" fontId="3" fillId="5" borderId="1" xfId="13" applyFont="1" applyFill="1" applyBorder="1" applyAlignment="1" applyProtection="1">
      <alignment horizontal="left" vertical="center" wrapText="1"/>
    </xf>
    <xf numFmtId="168" fontId="3" fillId="5" borderId="38" xfId="1" applyNumberFormat="1" applyFont="1" applyFill="1" applyBorder="1" applyAlignment="1" applyProtection="1">
      <alignment horizontal="right" vertical="center" wrapText="1"/>
    </xf>
    <xf numFmtId="170" fontId="6" fillId="0" borderId="5" xfId="0" applyNumberFormat="1" applyFont="1" applyBorder="1" applyAlignment="1" applyProtection="1">
      <alignment vertical="center" wrapText="1"/>
      <protection locked="0"/>
    </xf>
    <xf numFmtId="170" fontId="6" fillId="5" borderId="1" xfId="0" applyNumberFormat="1" applyFont="1" applyFill="1" applyBorder="1" applyAlignment="1" applyProtection="1">
      <alignment horizontal="left" vertical="center" wrapText="1"/>
    </xf>
    <xf numFmtId="171" fontId="3" fillId="5" borderId="5" xfId="17" applyNumberFormat="1" applyFont="1" applyFill="1" applyBorder="1" applyAlignment="1" applyProtection="1">
      <alignment horizontal="right" vertical="center" wrapText="1"/>
    </xf>
    <xf numFmtId="170" fontId="6" fillId="5" borderId="28" xfId="0" applyNumberFormat="1" applyFont="1" applyFill="1" applyBorder="1" applyAlignment="1" applyProtection="1">
      <alignment horizontal="left" vertical="center" wrapText="1"/>
    </xf>
    <xf numFmtId="3" fontId="3" fillId="5" borderId="38" xfId="3" applyNumberFormat="1" applyFont="1" applyFill="1" applyBorder="1" applyAlignment="1" applyProtection="1">
      <alignment horizontal="right" vertical="center" wrapText="1"/>
    </xf>
    <xf numFmtId="168" fontId="6" fillId="0" borderId="0" xfId="0" applyNumberFormat="1" applyFont="1" applyProtection="1"/>
    <xf numFmtId="164" fontId="6" fillId="0" borderId="0" xfId="1" applyFont="1" applyProtection="1"/>
    <xf numFmtId="170" fontId="6" fillId="0" borderId="5" xfId="0" applyNumberFormat="1" applyFont="1" applyBorder="1" applyAlignment="1" applyProtection="1">
      <alignment horizontal="left" vertical="center" wrapText="1"/>
      <protection locked="0"/>
    </xf>
    <xf numFmtId="168" fontId="6" fillId="5" borderId="38" xfId="0" applyNumberFormat="1" applyFont="1" applyFill="1" applyBorder="1" applyAlignment="1" applyProtection="1">
      <alignment horizontal="center" vertical="center" wrapText="1"/>
    </xf>
    <xf numFmtId="168" fontId="6" fillId="5" borderId="5" xfId="0" applyNumberFormat="1" applyFont="1" applyFill="1" applyBorder="1" applyAlignment="1" applyProtection="1">
      <alignment horizontal="center" vertical="center" wrapText="1"/>
    </xf>
    <xf numFmtId="170" fontId="6" fillId="5" borderId="28" xfId="0" applyNumberFormat="1" applyFont="1" applyFill="1" applyBorder="1" applyAlignment="1" applyProtection="1">
      <alignment horizontal="center" vertical="center" wrapText="1"/>
    </xf>
    <xf numFmtId="168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left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left" vertical="center" wrapText="1"/>
    </xf>
    <xf numFmtId="168" fontId="3" fillId="5" borderId="24" xfId="1" applyNumberFormat="1" applyFont="1" applyFill="1" applyBorder="1" applyAlignment="1" applyProtection="1">
      <alignment horizontal="right" vertical="center" wrapText="1"/>
    </xf>
    <xf numFmtId="170" fontId="6" fillId="0" borderId="7" xfId="0" applyNumberFormat="1" applyFont="1" applyBorder="1" applyAlignment="1" applyProtection="1">
      <alignment horizontal="left" vertical="center" wrapText="1"/>
      <protection locked="0"/>
    </xf>
    <xf numFmtId="170" fontId="6" fillId="5" borderId="25" xfId="0" applyNumberFormat="1" applyFont="1" applyFill="1" applyBorder="1" applyAlignment="1" applyProtection="1">
      <alignment horizontal="left" vertical="center" wrapText="1"/>
    </xf>
    <xf numFmtId="168" fontId="3" fillId="5" borderId="11" xfId="1" applyNumberFormat="1" applyFont="1" applyFill="1" applyBorder="1" applyAlignment="1" applyProtection="1">
      <alignment horizontal="right" vertical="center" wrapText="1"/>
    </xf>
    <xf numFmtId="171" fontId="3" fillId="5" borderId="7" xfId="17" applyNumberFormat="1" applyFont="1" applyFill="1" applyBorder="1" applyAlignment="1" applyProtection="1">
      <alignment horizontal="right" vertical="center" wrapText="1"/>
    </xf>
    <xf numFmtId="170" fontId="6" fillId="5" borderId="8" xfId="0" applyNumberFormat="1" applyFont="1" applyFill="1" applyBorder="1" applyAlignment="1" applyProtection="1">
      <alignment horizontal="left" vertical="center" wrapText="1"/>
    </xf>
    <xf numFmtId="168" fontId="6" fillId="5" borderId="24" xfId="0" applyNumberFormat="1" applyFont="1" applyFill="1" applyBorder="1" applyAlignment="1" applyProtection="1">
      <alignment horizontal="right" vertical="center" wrapText="1"/>
    </xf>
    <xf numFmtId="170" fontId="6" fillId="4" borderId="12" xfId="0" applyNumberFormat="1" applyFont="1" applyFill="1" applyBorder="1" applyAlignment="1" applyProtection="1">
      <alignment wrapText="1"/>
    </xf>
    <xf numFmtId="170" fontId="6" fillId="0" borderId="0" xfId="0" applyNumberFormat="1" applyFont="1" applyFill="1" applyBorder="1" applyAlignment="1" applyProtection="1">
      <alignment wrapText="1"/>
    </xf>
    <xf numFmtId="170" fontId="6" fillId="4" borderId="26" xfId="0" applyNumberFormat="1" applyFont="1" applyFill="1" applyBorder="1" applyAlignment="1" applyProtection="1">
      <alignment wrapText="1"/>
    </xf>
    <xf numFmtId="0" fontId="6" fillId="5" borderId="5" xfId="0" applyFont="1" applyFill="1" applyBorder="1" applyAlignment="1" applyProtection="1">
      <alignment horizontal="center" vertical="center" wrapText="1"/>
    </xf>
    <xf numFmtId="3" fontId="6" fillId="5" borderId="38" xfId="0" applyNumberFormat="1" applyFont="1" applyFill="1" applyBorder="1" applyProtection="1"/>
    <xf numFmtId="170" fontId="6" fillId="5" borderId="1" xfId="0" applyNumberFormat="1" applyFont="1" applyFill="1" applyBorder="1" applyProtection="1"/>
    <xf numFmtId="170" fontId="6" fillId="5" borderId="28" xfId="0" applyNumberFormat="1" applyFont="1" applyFill="1" applyBorder="1" applyProtection="1"/>
    <xf numFmtId="3" fontId="6" fillId="5" borderId="2" xfId="0" applyNumberFormat="1" applyFont="1" applyFill="1" applyBorder="1" applyProtection="1"/>
    <xf numFmtId="170" fontId="6" fillId="5" borderId="5" xfId="0" applyNumberFormat="1" applyFont="1" applyFill="1" applyBorder="1" applyAlignment="1" applyProtection="1">
      <alignment horizontal="left" vertical="center" wrapText="1"/>
    </xf>
    <xf numFmtId="0" fontId="6" fillId="5" borderId="2" xfId="0" applyFont="1" applyFill="1" applyBorder="1" applyAlignment="1" applyProtection="1">
      <alignment horizontal="center"/>
    </xf>
    <xf numFmtId="0" fontId="6" fillId="5" borderId="5" xfId="0" applyFont="1" applyFill="1" applyBorder="1" applyProtection="1"/>
    <xf numFmtId="0" fontId="6" fillId="5" borderId="1" xfId="0" applyFont="1" applyFill="1" applyBorder="1" applyProtection="1"/>
    <xf numFmtId="0" fontId="6" fillId="5" borderId="29" xfId="0" applyFont="1" applyFill="1" applyBorder="1" applyAlignment="1" applyProtection="1">
      <alignment horizontal="center" vertical="center" wrapText="1"/>
    </xf>
    <xf numFmtId="0" fontId="3" fillId="5" borderId="44" xfId="13" applyFont="1" applyFill="1" applyBorder="1" applyAlignment="1" applyProtection="1">
      <alignment horizontal="left" vertical="center" wrapText="1"/>
    </xf>
    <xf numFmtId="3" fontId="6" fillId="5" borderId="42" xfId="0" applyNumberFormat="1" applyFont="1" applyFill="1" applyBorder="1" applyProtection="1"/>
    <xf numFmtId="170" fontId="6" fillId="0" borderId="29" xfId="0" applyNumberFormat="1" applyFont="1" applyBorder="1" applyAlignment="1" applyProtection="1">
      <alignment horizontal="left" vertical="center" wrapText="1"/>
      <protection locked="0"/>
    </xf>
    <xf numFmtId="170" fontId="6" fillId="5" borderId="44" xfId="0" applyNumberFormat="1" applyFont="1" applyFill="1" applyBorder="1" applyProtection="1"/>
    <xf numFmtId="3" fontId="6" fillId="5" borderId="11" xfId="0" applyNumberFormat="1" applyFont="1" applyFill="1" applyBorder="1" applyProtection="1"/>
    <xf numFmtId="170" fontId="6" fillId="5" borderId="8" xfId="0" applyNumberFormat="1" applyFont="1" applyFill="1" applyBorder="1" applyProtection="1"/>
    <xf numFmtId="0" fontId="6" fillId="5" borderId="11" xfId="0" applyFont="1" applyFill="1" applyBorder="1" applyAlignment="1" applyProtection="1">
      <alignment horizontal="center"/>
    </xf>
    <xf numFmtId="168" fontId="6" fillId="5" borderId="7" xfId="0" applyNumberFormat="1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Protection="1"/>
    <xf numFmtId="170" fontId="6" fillId="4" borderId="26" xfId="0" applyNumberFormat="1" applyFont="1" applyFill="1" applyBorder="1" applyProtection="1"/>
    <xf numFmtId="170" fontId="6" fillId="0" borderId="32" xfId="0" applyNumberFormat="1" applyFont="1" applyFill="1" applyBorder="1" applyProtection="1"/>
    <xf numFmtId="170" fontId="6" fillId="4" borderId="39" xfId="0" applyNumberFormat="1" applyFont="1" applyFill="1" applyBorder="1" applyProtection="1"/>
    <xf numFmtId="170" fontId="6" fillId="0" borderId="0" xfId="0" applyNumberFormat="1" applyFont="1" applyFill="1" applyBorder="1" applyProtection="1"/>
    <xf numFmtId="170" fontId="6" fillId="4" borderId="61" xfId="0" applyNumberFormat="1" applyFont="1" applyFill="1" applyBorder="1" applyProtection="1"/>
    <xf numFmtId="0" fontId="6" fillId="0" borderId="19" xfId="0" applyFont="1" applyBorder="1" applyProtection="1"/>
    <xf numFmtId="0" fontId="19" fillId="0" borderId="0" xfId="0" applyFont="1" applyProtection="1"/>
    <xf numFmtId="3" fontId="6" fillId="5" borderId="47" xfId="0" applyNumberFormat="1" applyFont="1" applyFill="1" applyBorder="1" applyProtection="1"/>
    <xf numFmtId="170" fontId="6" fillId="0" borderId="34" xfId="0" applyNumberFormat="1" applyFont="1" applyBorder="1" applyAlignment="1" applyProtection="1">
      <alignment horizontal="left" vertical="center" wrapText="1"/>
      <protection locked="0"/>
    </xf>
    <xf numFmtId="170" fontId="6" fillId="5" borderId="41" xfId="0" applyNumberFormat="1" applyFont="1" applyFill="1" applyBorder="1" applyProtection="1"/>
    <xf numFmtId="171" fontId="3" fillId="5" borderId="34" xfId="17" applyNumberFormat="1" applyFont="1" applyFill="1" applyBorder="1" applyAlignment="1" applyProtection="1">
      <alignment horizontal="right" vertical="center" wrapText="1"/>
    </xf>
    <xf numFmtId="170" fontId="6" fillId="5" borderId="46" xfId="0" applyNumberFormat="1" applyFont="1" applyFill="1" applyBorder="1" applyProtection="1"/>
    <xf numFmtId="3" fontId="6" fillId="5" borderId="40" xfId="0" applyNumberFormat="1" applyFont="1" applyFill="1" applyBorder="1" applyProtection="1"/>
    <xf numFmtId="170" fontId="6" fillId="5" borderId="34" xfId="0" applyNumberFormat="1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63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/>
    </xf>
    <xf numFmtId="0" fontId="16" fillId="6" borderId="0" xfId="0" applyFont="1" applyFill="1" applyAlignment="1" applyProtection="1">
      <alignment wrapText="1"/>
    </xf>
    <xf numFmtId="170" fontId="6" fillId="5" borderId="5" xfId="0" applyNumberFormat="1" applyFont="1" applyFill="1" applyBorder="1" applyAlignment="1" applyProtection="1">
      <alignment horizontal="center"/>
    </xf>
    <xf numFmtId="0" fontId="6" fillId="3" borderId="40" xfId="0" applyFont="1" applyFill="1" applyBorder="1" applyAlignment="1" applyProtection="1">
      <alignment horizontal="center" vertical="center" wrapText="1"/>
    </xf>
    <xf numFmtId="170" fontId="6" fillId="3" borderId="41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17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3" fillId="3" borderId="7" xfId="13" applyFont="1" applyFill="1" applyBorder="1" applyAlignment="1" applyProtection="1">
      <alignment horizontal="left" vertical="center" wrapText="1"/>
    </xf>
    <xf numFmtId="3" fontId="3" fillId="3" borderId="7" xfId="3" applyNumberFormat="1" applyFont="1" applyFill="1" applyBorder="1" applyAlignment="1" applyProtection="1">
      <alignment horizontal="center" vertical="center" wrapText="1"/>
    </xf>
    <xf numFmtId="170" fontId="6" fillId="3" borderId="8" xfId="0" applyNumberFormat="1" applyFont="1" applyFill="1" applyBorder="1" applyAlignment="1" applyProtection="1">
      <alignment horizontal="center" vertical="center" wrapText="1"/>
    </xf>
    <xf numFmtId="169" fontId="7" fillId="3" borderId="40" xfId="0" applyNumberFormat="1" applyFont="1" applyFill="1" applyBorder="1" applyAlignment="1" applyProtection="1">
      <alignment horizontal="center" vertical="center" wrapText="1"/>
    </xf>
    <xf numFmtId="170" fontId="6" fillId="3" borderId="41" xfId="0" applyNumberFormat="1" applyFont="1" applyFill="1" applyBorder="1" applyAlignment="1" applyProtection="1">
      <alignment horizontal="center"/>
    </xf>
    <xf numFmtId="169" fontId="7" fillId="3" borderId="2" xfId="0" applyNumberFormat="1" applyFont="1" applyFill="1" applyBorder="1" applyAlignment="1" applyProtection="1">
      <alignment horizontal="center" vertical="center" wrapText="1"/>
    </xf>
    <xf numFmtId="170" fontId="6" fillId="3" borderId="1" xfId="0" applyNumberFormat="1" applyFont="1" applyFill="1" applyBorder="1" applyAlignment="1" applyProtection="1">
      <alignment horizontal="center"/>
    </xf>
    <xf numFmtId="169" fontId="7" fillId="3" borderId="11" xfId="0" applyNumberFormat="1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top" wrapText="1"/>
    </xf>
    <xf numFmtId="170" fontId="6" fillId="3" borderId="8" xfId="0" applyNumberFormat="1" applyFont="1" applyFill="1" applyBorder="1" applyAlignment="1" applyProtection="1">
      <alignment horizontal="center"/>
    </xf>
    <xf numFmtId="0" fontId="6" fillId="3" borderId="40" xfId="0" applyFont="1" applyFill="1" applyBorder="1" applyAlignment="1" applyProtection="1">
      <alignment horizontal="center" vertical="center"/>
    </xf>
    <xf numFmtId="170" fontId="6" fillId="3" borderId="41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170" fontId="6" fillId="3" borderId="1" xfId="0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left" vertical="center" wrapText="1"/>
    </xf>
    <xf numFmtId="168" fontId="6" fillId="3" borderId="7" xfId="1" applyNumberFormat="1" applyFont="1" applyFill="1" applyBorder="1" applyAlignment="1" applyProtection="1">
      <alignment horizontal="center" vertical="center"/>
    </xf>
    <xf numFmtId="168" fontId="6" fillId="3" borderId="7" xfId="0" applyNumberFormat="1" applyFont="1" applyFill="1" applyBorder="1" applyAlignment="1" applyProtection="1">
      <alignment horizontal="center" vertical="center"/>
    </xf>
    <xf numFmtId="170" fontId="6" fillId="3" borderId="8" xfId="0" applyNumberFormat="1" applyFont="1" applyFill="1" applyBorder="1" applyAlignment="1" applyProtection="1">
      <alignment horizontal="center" vertical="center"/>
    </xf>
    <xf numFmtId="0" fontId="13" fillId="2" borderId="30" xfId="0" applyFont="1" applyFill="1" applyBorder="1" applyAlignment="1" applyProtection="1">
      <alignment horizontal="center" vertical="center" wrapText="1"/>
    </xf>
    <xf numFmtId="0" fontId="13" fillId="2" borderId="61" xfId="0" applyFont="1" applyFill="1" applyBorder="1" applyAlignment="1" applyProtection="1">
      <alignment horizontal="center" vertical="center" wrapText="1"/>
    </xf>
    <xf numFmtId="0" fontId="13" fillId="2" borderId="65" xfId="0" applyFont="1" applyFill="1" applyBorder="1" applyAlignment="1" applyProtection="1">
      <alignment horizontal="center" vertical="center" wrapText="1"/>
    </xf>
    <xf numFmtId="0" fontId="13" fillId="2" borderId="66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5" fillId="0" borderId="60" xfId="0" applyFont="1" applyBorder="1" applyAlignment="1" applyProtection="1"/>
    <xf numFmtId="0" fontId="5" fillId="0" borderId="36" xfId="0" applyFont="1" applyBorder="1" applyAlignment="1" applyProtection="1"/>
    <xf numFmtId="168" fontId="0" fillId="3" borderId="34" xfId="1" applyNumberFormat="1" applyFont="1" applyFill="1" applyBorder="1" applyAlignment="1" applyProtection="1">
      <alignment horizontal="center" vertical="center"/>
    </xf>
    <xf numFmtId="170" fontId="6" fillId="0" borderId="34" xfId="0" applyNumberFormat="1" applyFont="1" applyBorder="1" applyProtection="1">
      <protection locked="0"/>
    </xf>
    <xf numFmtId="170" fontId="6" fillId="3" borderId="34" xfId="0" applyNumberFormat="1" applyFont="1" applyFill="1" applyBorder="1" applyProtection="1"/>
    <xf numFmtId="171" fontId="6" fillId="3" borderId="34" xfId="17" applyNumberFormat="1" applyFont="1" applyFill="1" applyBorder="1" applyAlignment="1" applyProtection="1">
      <alignment horizontal="center" wrapText="1"/>
    </xf>
    <xf numFmtId="44" fontId="6" fillId="3" borderId="34" xfId="18" applyFont="1" applyFill="1" applyBorder="1" applyAlignment="1" applyProtection="1">
      <alignment horizontal="center" wrapText="1"/>
    </xf>
    <xf numFmtId="44" fontId="6" fillId="3" borderId="34" xfId="18" applyNumberFormat="1" applyFont="1" applyFill="1" applyBorder="1" applyAlignment="1" applyProtection="1">
      <alignment horizontal="center" wrapText="1"/>
    </xf>
    <xf numFmtId="170" fontId="15" fillId="3" borderId="67" xfId="0" applyNumberFormat="1" applyFont="1" applyFill="1" applyBorder="1" applyAlignment="1" applyProtection="1">
      <alignment vertical="center"/>
    </xf>
    <xf numFmtId="170" fontId="15" fillId="3" borderId="61" xfId="0" applyNumberFormat="1" applyFont="1" applyFill="1" applyBorder="1" applyAlignment="1" applyProtection="1">
      <alignment vertical="center"/>
    </xf>
    <xf numFmtId="170" fontId="15" fillId="3" borderId="66" xfId="0" applyNumberFormat="1" applyFont="1" applyFill="1" applyBorder="1" applyAlignment="1" applyProtection="1">
      <alignment vertical="center"/>
    </xf>
    <xf numFmtId="172" fontId="16" fillId="3" borderId="11" xfId="18" applyNumberFormat="1" applyFont="1" applyFill="1" applyBorder="1" applyProtection="1"/>
    <xf numFmtId="172" fontId="16" fillId="6" borderId="7" xfId="18" applyNumberFormat="1" applyFont="1" applyFill="1" applyBorder="1" applyProtection="1"/>
    <xf numFmtId="172" fontId="16" fillId="3" borderId="66" xfId="18" applyNumberFormat="1" applyFont="1" applyFill="1" applyBorder="1" applyProtection="1"/>
    <xf numFmtId="0" fontId="6" fillId="0" borderId="3" xfId="0" applyFont="1" applyFill="1" applyBorder="1"/>
    <xf numFmtId="2" fontId="5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/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left" vertical="center" wrapText="1"/>
    </xf>
    <xf numFmtId="3" fontId="12" fillId="3" borderId="5" xfId="3" applyNumberFormat="1" applyFont="1" applyFill="1" applyBorder="1" applyAlignment="1" applyProtection="1">
      <alignment horizontal="center" vertical="center" wrapText="1"/>
    </xf>
    <xf numFmtId="169" fontId="11" fillId="3" borderId="10" xfId="0" applyNumberFormat="1" applyFont="1" applyFill="1" applyBorder="1" applyAlignment="1" applyProtection="1">
      <alignment horizontal="center" vertical="center" wrapText="1"/>
    </xf>
    <xf numFmtId="0" fontId="12" fillId="3" borderId="13" xfId="0" applyFont="1" applyFill="1" applyBorder="1" applyAlignment="1" applyProtection="1">
      <alignment horizontal="left" vertical="center" wrapText="1"/>
    </xf>
    <xf numFmtId="3" fontId="12" fillId="3" borderId="13" xfId="3" applyNumberFormat="1" applyFont="1" applyFill="1" applyBorder="1" applyAlignment="1" applyProtection="1">
      <alignment horizontal="center" vertical="center" wrapText="1"/>
    </xf>
    <xf numFmtId="170" fontId="10" fillId="0" borderId="13" xfId="0" applyNumberFormat="1" applyFont="1" applyFill="1" applyBorder="1" applyAlignment="1" applyProtection="1">
      <alignment horizontal="center" vertical="center"/>
      <protection locked="0"/>
    </xf>
    <xf numFmtId="170" fontId="10" fillId="3" borderId="13" xfId="0" applyNumberFormat="1" applyFont="1" applyFill="1" applyBorder="1" applyAlignment="1" applyProtection="1">
      <alignment horizontal="center" vertical="center"/>
    </xf>
    <xf numFmtId="171" fontId="6" fillId="3" borderId="13" xfId="17" applyNumberFormat="1" applyFont="1" applyFill="1" applyBorder="1" applyAlignment="1" applyProtection="1">
      <alignment horizontal="center" vertical="center" wrapText="1"/>
    </xf>
    <xf numFmtId="170" fontId="10" fillId="3" borderId="9" xfId="0" applyNumberFormat="1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left" vertical="center" wrapText="1"/>
    </xf>
    <xf numFmtId="3" fontId="12" fillId="3" borderId="7" xfId="3" applyNumberFormat="1" applyFont="1" applyFill="1" applyBorder="1" applyAlignment="1" applyProtection="1">
      <alignment horizontal="center" vertical="center" wrapText="1"/>
    </xf>
    <xf numFmtId="2" fontId="5" fillId="0" borderId="22" xfId="0" applyNumberFormat="1" applyFont="1" applyBorder="1" applyAlignment="1">
      <alignment horizontal="center" wrapText="1"/>
    </xf>
    <xf numFmtId="0" fontId="5" fillId="3" borderId="31" xfId="0" applyFont="1" applyFill="1" applyBorder="1" applyAlignment="1" applyProtection="1">
      <alignment horizontal="center" vertical="center" wrapText="1"/>
    </xf>
    <xf numFmtId="0" fontId="5" fillId="3" borderId="43" xfId="0" applyFont="1" applyFill="1" applyBorder="1" applyAlignment="1" applyProtection="1">
      <alignment horizontal="center" vertical="center" wrapText="1"/>
    </xf>
    <xf numFmtId="0" fontId="5" fillId="3" borderId="50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5" borderId="28" xfId="0" applyFont="1" applyFill="1" applyBorder="1" applyAlignment="1" applyProtection="1">
      <alignment horizontal="center"/>
    </xf>
    <xf numFmtId="0" fontId="5" fillId="5" borderId="43" xfId="0" applyFont="1" applyFill="1" applyBorder="1" applyAlignment="1" applyProtection="1">
      <alignment horizontal="center"/>
    </xf>
    <xf numFmtId="0" fontId="5" fillId="5" borderId="3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 vertical="center" wrapText="1"/>
    </xf>
    <xf numFmtId="0" fontId="5" fillId="4" borderId="4" xfId="0" applyFont="1" applyFill="1" applyBorder="1" applyAlignment="1" applyProtection="1">
      <alignment horizontal="center" wrapText="1"/>
    </xf>
    <xf numFmtId="0" fontId="5" fillId="4" borderId="6" xfId="0" applyFont="1" applyFill="1" applyBorder="1" applyAlignment="1" applyProtection="1">
      <alignment horizont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/>
    </xf>
    <xf numFmtId="0" fontId="6" fillId="4" borderId="15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40" xfId="0" applyFont="1" applyFill="1" applyBorder="1" applyAlignment="1" applyProtection="1">
      <alignment horizontal="center" vertical="center" wrapText="1"/>
    </xf>
    <xf numFmtId="0" fontId="5" fillId="2" borderId="42" xfId="0" applyFont="1" applyFill="1" applyBorder="1" applyAlignment="1" applyProtection="1">
      <alignment horizontal="center" vertical="center" wrapText="1"/>
    </xf>
    <xf numFmtId="0" fontId="5" fillId="2" borderId="4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center" vertical="center" wrapText="1"/>
    </xf>
    <xf numFmtId="0" fontId="5" fillId="2" borderId="62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2" borderId="64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57" xfId="0" applyFont="1" applyFill="1" applyBorder="1" applyAlignment="1" applyProtection="1">
      <alignment horizontal="center" vertical="center" wrapText="1"/>
    </xf>
    <xf numFmtId="0" fontId="5" fillId="2" borderId="45" xfId="0" applyFont="1" applyFill="1" applyBorder="1" applyAlignment="1" applyProtection="1">
      <alignment horizontal="center" vertical="center" wrapText="1"/>
    </xf>
    <xf numFmtId="0" fontId="5" fillId="2" borderId="56" xfId="0" applyFont="1" applyFill="1" applyBorder="1" applyAlignment="1" applyProtection="1">
      <alignment horizontal="center" vertical="center" wrapText="1"/>
    </xf>
    <xf numFmtId="0" fontId="5" fillId="2" borderId="49" xfId="0" applyFont="1" applyFill="1" applyBorder="1" applyAlignment="1" applyProtection="1">
      <alignment horizontal="center" vertical="center" wrapText="1"/>
    </xf>
    <xf numFmtId="0" fontId="5" fillId="2" borderId="59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wrapText="1"/>
    </xf>
    <xf numFmtId="0" fontId="9" fillId="3" borderId="61" xfId="0" applyFont="1" applyFill="1" applyBorder="1" applyAlignment="1" applyProtection="1">
      <alignment horizontal="center"/>
    </xf>
    <xf numFmtId="0" fontId="9" fillId="3" borderId="3" xfId="0" applyFont="1" applyFill="1" applyBorder="1" applyAlignment="1" applyProtection="1">
      <alignment horizontal="center"/>
    </xf>
    <xf numFmtId="0" fontId="9" fillId="3" borderId="39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0" fontId="9" fillId="2" borderId="10" xfId="0" applyFont="1" applyFill="1" applyBorder="1" applyAlignment="1" applyProtection="1">
      <alignment horizontal="center" vertical="center" wrapText="1"/>
    </xf>
    <xf numFmtId="0" fontId="9" fillId="2" borderId="45" xfId="0" applyFont="1" applyFill="1" applyBorder="1" applyAlignment="1" applyProtection="1">
      <alignment horizontal="center" vertical="center" wrapText="1"/>
    </xf>
    <xf numFmtId="0" fontId="9" fillId="2" borderId="49" xfId="0" applyFont="1" applyFill="1" applyBorder="1" applyAlignment="1" applyProtection="1">
      <alignment horizontal="center" vertical="center" wrapText="1"/>
    </xf>
    <xf numFmtId="0" fontId="9" fillId="2" borderId="33" xfId="0" applyFont="1" applyFill="1" applyBorder="1" applyAlignment="1" applyProtection="1">
      <alignment horizontal="center" vertical="center" wrapText="1"/>
    </xf>
    <xf numFmtId="0" fontId="9" fillId="2" borderId="71" xfId="0" applyFont="1" applyFill="1" applyBorder="1" applyAlignment="1" applyProtection="1">
      <alignment horizontal="center" vertical="center" wrapText="1"/>
    </xf>
    <xf numFmtId="0" fontId="9" fillId="2" borderId="31" xfId="0" applyFont="1" applyFill="1" applyBorder="1" applyAlignment="1" applyProtection="1">
      <alignment horizontal="center" vertical="center" wrapText="1"/>
    </xf>
    <xf numFmtId="0" fontId="9" fillId="2" borderId="60" xfId="0" applyFont="1" applyFill="1" applyBorder="1" applyAlignment="1" applyProtection="1">
      <alignment horizontal="center" vertical="center" wrapText="1"/>
    </xf>
    <xf numFmtId="2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 applyProtection="1">
      <alignment horizontal="left"/>
    </xf>
    <xf numFmtId="0" fontId="10" fillId="0" borderId="0" xfId="0" applyFont="1" applyAlignment="1" applyProtection="1">
      <alignment horizontal="left" vertical="top" wrapText="1"/>
    </xf>
    <xf numFmtId="0" fontId="10" fillId="0" borderId="3" xfId="0" applyFont="1" applyBorder="1" applyAlignment="1" applyProtection="1">
      <alignment horizontal="left" vertical="top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0" borderId="48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61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51" xfId="0" applyFont="1" applyFill="1" applyBorder="1" applyAlignment="1" applyProtection="1">
      <alignment horizontal="center" vertical="center" wrapText="1"/>
    </xf>
    <xf numFmtId="0" fontId="5" fillId="2" borderId="52" xfId="0" applyFont="1" applyFill="1" applyBorder="1" applyAlignment="1" applyProtection="1">
      <alignment horizontal="center" vertical="center" wrapText="1"/>
    </xf>
    <xf numFmtId="0" fontId="5" fillId="2" borderId="69" xfId="0" applyFont="1" applyFill="1" applyBorder="1" applyAlignment="1" applyProtection="1">
      <alignment horizontal="center" vertical="center" wrapText="1"/>
    </xf>
    <xf numFmtId="0" fontId="5" fillId="2" borderId="70" xfId="0" applyFont="1" applyFill="1" applyBorder="1" applyAlignment="1" applyProtection="1">
      <alignment horizontal="center" vertical="center" wrapText="1"/>
    </xf>
    <xf numFmtId="0" fontId="5" fillId="2" borderId="63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top"/>
    </xf>
    <xf numFmtId="0" fontId="5" fillId="3" borderId="4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2" borderId="21" xfId="0" applyFont="1" applyFill="1" applyBorder="1" applyAlignment="1" applyProtection="1">
      <alignment horizontal="center"/>
    </xf>
    <xf numFmtId="0" fontId="5" fillId="2" borderId="22" xfId="0" applyFont="1" applyFill="1" applyBorder="1" applyAlignment="1" applyProtection="1">
      <alignment horizontal="center"/>
    </xf>
    <xf numFmtId="0" fontId="5" fillId="2" borderId="32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center"/>
    </xf>
    <xf numFmtId="0" fontId="5" fillId="2" borderId="57" xfId="0" applyFont="1" applyFill="1" applyBorder="1" applyAlignment="1" applyProtection="1">
      <alignment horizontal="center"/>
    </xf>
    <xf numFmtId="0" fontId="5" fillId="2" borderId="45" xfId="0" applyFont="1" applyFill="1" applyBorder="1" applyAlignment="1" applyProtection="1">
      <alignment horizontal="center"/>
    </xf>
    <xf numFmtId="0" fontId="5" fillId="2" borderId="49" xfId="0" applyFont="1" applyFill="1" applyBorder="1" applyAlignment="1" applyProtection="1">
      <alignment horizontal="center"/>
    </xf>
    <xf numFmtId="0" fontId="5" fillId="3" borderId="14" xfId="0" applyFont="1" applyFill="1" applyBorder="1" applyAlignment="1" applyProtection="1">
      <alignment horizontal="center"/>
    </xf>
    <xf numFmtId="0" fontId="5" fillId="3" borderId="15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5" fillId="3" borderId="20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68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left"/>
    </xf>
    <xf numFmtId="0" fontId="5" fillId="0" borderId="37" xfId="0" applyFont="1" applyBorder="1" applyAlignment="1" applyProtection="1">
      <alignment horizontal="left"/>
    </xf>
    <xf numFmtId="0" fontId="5" fillId="0" borderId="17" xfId="0" applyFont="1" applyBorder="1" applyAlignment="1" applyProtection="1">
      <alignment horizontal="left"/>
    </xf>
    <xf numFmtId="0" fontId="5" fillId="2" borderId="58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15" fillId="2" borderId="15" xfId="0" applyFont="1" applyFill="1" applyBorder="1" applyAlignment="1" applyProtection="1">
      <alignment horizontal="center" vertical="center" wrapText="1"/>
    </xf>
    <xf numFmtId="0" fontId="15" fillId="2" borderId="16" xfId="0" applyFont="1" applyFill="1" applyBorder="1" applyAlignment="1" applyProtection="1">
      <alignment horizontal="center" vertical="center" wrapText="1"/>
    </xf>
    <xf numFmtId="0" fontId="15" fillId="6" borderId="0" xfId="0" applyFont="1" applyFill="1" applyBorder="1" applyAlignment="1" applyProtection="1">
      <alignment horizontal="left"/>
    </xf>
    <xf numFmtId="0" fontId="15" fillId="3" borderId="14" xfId="0" applyFont="1" applyFill="1" applyBorder="1" applyAlignment="1" applyProtection="1">
      <alignment horizontal="center" vertical="center"/>
    </xf>
    <xf numFmtId="0" fontId="15" fillId="3" borderId="15" xfId="0" applyFont="1" applyFill="1" applyBorder="1" applyAlignment="1" applyProtection="1">
      <alignment horizontal="center" vertical="center"/>
    </xf>
    <xf numFmtId="0" fontId="15" fillId="2" borderId="33" xfId="0" applyFont="1" applyFill="1" applyBorder="1" applyAlignment="1" applyProtection="1">
      <alignment horizontal="center" vertical="center" wrapText="1"/>
    </xf>
    <xf numFmtId="0" fontId="15" fillId="2" borderId="30" xfId="0" applyFont="1" applyFill="1" applyBorder="1" applyAlignment="1" applyProtection="1">
      <alignment horizontal="center" vertical="center" wrapText="1"/>
    </xf>
  </cellXfs>
  <cellStyles count="20">
    <cellStyle name="Euro" xfId="2"/>
    <cellStyle name="Millares" xfId="1" builtinId="3"/>
    <cellStyle name="Millares 2" xfId="3"/>
    <cellStyle name="Millares 2 2" xfId="4"/>
    <cellStyle name="Millares 3" xfId="5"/>
    <cellStyle name="Millares 4" xfId="6"/>
    <cellStyle name="Millares 5" xfId="7"/>
    <cellStyle name="Moneda" xfId="18" builtinId="4"/>
    <cellStyle name="Moneda 2" xfId="8"/>
    <cellStyle name="Moneda 2 2" xfId="19"/>
    <cellStyle name="Normal" xfId="0" builtinId="0"/>
    <cellStyle name="Normal 10" xfId="9"/>
    <cellStyle name="Normal 2" xfId="10"/>
    <cellStyle name="Normal 2 2" xfId="11"/>
    <cellStyle name="Normal 3" xfId="12"/>
    <cellStyle name="Normal 4" xfId="13"/>
    <cellStyle name="Normal 4 2" xfId="14"/>
    <cellStyle name="Porcentaje" xfId="17" builtinId="5"/>
    <cellStyle name="Porcentaje 2" xfId="15"/>
    <cellStyle name="Porcentual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328333</xdr:colOff>
      <xdr:row>0</xdr:row>
      <xdr:rowOff>0</xdr:rowOff>
    </xdr:from>
    <xdr:to>
      <xdr:col>12</xdr:col>
      <xdr:colOff>781610</xdr:colOff>
      <xdr:row>0</xdr:row>
      <xdr:rowOff>544046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34333" y="0"/>
          <a:ext cx="3075453" cy="54404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794258</xdr:colOff>
      <xdr:row>0</xdr:row>
      <xdr:rowOff>0</xdr:rowOff>
    </xdr:from>
    <xdr:to>
      <xdr:col>12</xdr:col>
      <xdr:colOff>769903</xdr:colOff>
      <xdr:row>0</xdr:row>
      <xdr:rowOff>694764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43376" y="0"/>
          <a:ext cx="3796851" cy="69476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861493</xdr:colOff>
      <xdr:row>0</xdr:row>
      <xdr:rowOff>0</xdr:rowOff>
    </xdr:from>
    <xdr:to>
      <xdr:col>13</xdr:col>
      <xdr:colOff>1220378</xdr:colOff>
      <xdr:row>0</xdr:row>
      <xdr:rowOff>694764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80522" y="0"/>
          <a:ext cx="3786766" cy="694764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971549</xdr:colOff>
      <xdr:row>0</xdr:row>
      <xdr:rowOff>38100</xdr:rowOff>
    </xdr:from>
    <xdr:to>
      <xdr:col>9</xdr:col>
      <xdr:colOff>781669</xdr:colOff>
      <xdr:row>0</xdr:row>
      <xdr:rowOff>619125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49" y="38100"/>
          <a:ext cx="3229595" cy="5810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1346403</xdr:colOff>
      <xdr:row>0</xdr:row>
      <xdr:rowOff>0</xdr:rowOff>
    </xdr:from>
    <xdr:to>
      <xdr:col>10</xdr:col>
      <xdr:colOff>1964195</xdr:colOff>
      <xdr:row>0</xdr:row>
      <xdr:rowOff>694764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00948" y="0"/>
          <a:ext cx="3787020" cy="6947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topLeftCell="A19" zoomScale="85" zoomScaleNormal="85" workbookViewId="0">
      <selection activeCell="A2" sqref="A2"/>
    </sheetView>
  </sheetViews>
  <sheetFormatPr baseColWidth="10" defaultRowHeight="12.75" x14ac:dyDescent="0.2"/>
  <cols>
    <col min="1" max="1" width="7.7109375" style="64" customWidth="1"/>
    <col min="2" max="2" width="47.85546875" style="64" customWidth="1"/>
    <col min="3" max="3" width="12.7109375" style="64" customWidth="1"/>
    <col min="4" max="4" width="16.7109375" style="64" customWidth="1"/>
    <col min="5" max="5" width="15.28515625" style="64" bestFit="1" customWidth="1"/>
    <col min="6" max="7" width="12.7109375" style="64" customWidth="1"/>
    <col min="8" max="8" width="13.5703125" style="64" customWidth="1"/>
    <col min="9" max="9" width="15.28515625" style="64" bestFit="1" customWidth="1"/>
    <col min="10" max="11" width="12.7109375" style="64" customWidth="1"/>
    <col min="12" max="12" width="13.7109375" style="64" customWidth="1"/>
    <col min="13" max="13" width="13.7109375" style="64" bestFit="1" customWidth="1"/>
    <col min="14" max="14" width="12" style="64" bestFit="1" customWidth="1"/>
    <col min="15" max="15" width="18.28515625" style="64" bestFit="1" customWidth="1"/>
    <col min="16" max="16384" width="11.42578125" style="64"/>
  </cols>
  <sheetData>
    <row r="1" spans="1:15" ht="55.5" customHeight="1" thickBot="1" x14ac:dyDescent="0.25">
      <c r="A1" s="311" t="s">
        <v>138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3"/>
    </row>
    <row r="2" spans="1:15" x14ac:dyDescent="0.2">
      <c r="A2" s="138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5" x14ac:dyDescent="0.2">
      <c r="A3" s="314" t="s">
        <v>66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</row>
    <row r="4" spans="1:15" x14ac:dyDescent="0.2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5" x14ac:dyDescent="0.2">
      <c r="A5" s="326" t="s">
        <v>128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</row>
    <row r="6" spans="1:15" x14ac:dyDescent="0.2">
      <c r="A6" s="326"/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</row>
    <row r="7" spans="1:15" ht="15.75" customHeight="1" thickBot="1" x14ac:dyDescent="0.25">
      <c r="A7" s="327"/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</row>
    <row r="8" spans="1:15" ht="15.75" customHeight="1" thickBot="1" x14ac:dyDescent="0.25">
      <c r="A8" s="322" t="s">
        <v>10</v>
      </c>
      <c r="B8" s="324" t="s">
        <v>67</v>
      </c>
      <c r="C8" s="308">
        <v>2016</v>
      </c>
      <c r="D8" s="309"/>
      <c r="E8" s="310"/>
      <c r="F8" s="316">
        <v>2017</v>
      </c>
      <c r="G8" s="309"/>
      <c r="H8" s="317"/>
      <c r="I8" s="317"/>
      <c r="J8" s="318">
        <v>2018</v>
      </c>
      <c r="K8" s="319"/>
      <c r="L8" s="320"/>
      <c r="M8" s="321"/>
    </row>
    <row r="9" spans="1:15" s="193" customFormat="1" ht="34.5" thickBot="1" x14ac:dyDescent="0.25">
      <c r="A9" s="323"/>
      <c r="B9" s="325"/>
      <c r="C9" s="239" t="s">
        <v>69</v>
      </c>
      <c r="D9" s="239" t="s">
        <v>117</v>
      </c>
      <c r="E9" s="240" t="s">
        <v>118</v>
      </c>
      <c r="F9" s="241" t="s">
        <v>69</v>
      </c>
      <c r="G9" s="239" t="s">
        <v>80</v>
      </c>
      <c r="H9" s="239" t="s">
        <v>117</v>
      </c>
      <c r="I9" s="241" t="s">
        <v>118</v>
      </c>
      <c r="J9" s="30" t="s">
        <v>69</v>
      </c>
      <c r="K9" s="201" t="s">
        <v>80</v>
      </c>
      <c r="L9" s="204" t="s">
        <v>119</v>
      </c>
      <c r="M9" s="202" t="s">
        <v>118</v>
      </c>
    </row>
    <row r="10" spans="1:15" ht="15.75" customHeight="1" x14ac:dyDescent="0.2">
      <c r="A10" s="281" t="s">
        <v>104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3"/>
      <c r="M10" s="284"/>
    </row>
    <row r="11" spans="1:15" ht="38.25" x14ac:dyDescent="0.2">
      <c r="A11" s="140">
        <v>1</v>
      </c>
      <c r="B11" s="141" t="s">
        <v>125</v>
      </c>
      <c r="C11" s="142">
        <f>'RESUMEN COSTO M.E. POR PRUEBA'!D34</f>
        <v>1291400</v>
      </c>
      <c r="D11" s="143"/>
      <c r="E11" s="144">
        <f>ROUND(C11*D11,0)</f>
        <v>0</v>
      </c>
      <c r="F11" s="142">
        <f>'RESUMEN COSTO M.E. POR PRUEBA'!D34+'RESUMEN COSTO M.E. POR PRUEBA'!D9</f>
        <v>1611400</v>
      </c>
      <c r="G11" s="145">
        <v>6.7000000000000004E-2</v>
      </c>
      <c r="H11" s="146">
        <f>ROUND(D11*1.067,0)</f>
        <v>0</v>
      </c>
      <c r="I11" s="144">
        <f>H11*F11</f>
        <v>0</v>
      </c>
      <c r="J11" s="147">
        <f>'RESUMEN COSTO M.E. POR PRUEBA'!D9</f>
        <v>320000</v>
      </c>
      <c r="K11" s="145">
        <v>6.7000000000000004E-2</v>
      </c>
      <c r="L11" s="146">
        <f>ROUND(H11*1.067,0)</f>
        <v>0</v>
      </c>
      <c r="M11" s="144">
        <f>L11*J11</f>
        <v>0</v>
      </c>
      <c r="N11" s="148"/>
    </row>
    <row r="12" spans="1:15" ht="15.75" customHeight="1" x14ac:dyDescent="0.2">
      <c r="A12" s="285" t="s">
        <v>105</v>
      </c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7"/>
      <c r="M12" s="288"/>
      <c r="O12" s="149"/>
    </row>
    <row r="13" spans="1:15" ht="38.25" x14ac:dyDescent="0.2">
      <c r="A13" s="140">
        <v>2</v>
      </c>
      <c r="B13" s="141" t="s">
        <v>102</v>
      </c>
      <c r="C13" s="142">
        <f>'RESUMEN COSTO M.E. POR PRUEBA'!D20+'RESUMEN COSTO M.E. POR PRUEBA'!D45</f>
        <v>125900</v>
      </c>
      <c r="D13" s="150"/>
      <c r="E13" s="144">
        <f>ROUND(C13*D13,0)</f>
        <v>0</v>
      </c>
      <c r="F13" s="142">
        <f>'RESUMEN COSTO M.E. POR PRUEBA'!D20+'RESUMEN COSTO M.E. POR PRUEBA'!D45</f>
        <v>125900</v>
      </c>
      <c r="G13" s="145">
        <v>6.7000000000000004E-2</v>
      </c>
      <c r="H13" s="146">
        <f>ROUND(D13*1.067,0)</f>
        <v>0</v>
      </c>
      <c r="I13" s="144">
        <f>H13*F13</f>
        <v>0</v>
      </c>
      <c r="J13" s="151" t="s">
        <v>108</v>
      </c>
      <c r="K13" s="152" t="s">
        <v>108</v>
      </c>
      <c r="L13" s="153" t="s">
        <v>108</v>
      </c>
      <c r="M13" s="154" t="s">
        <v>108</v>
      </c>
    </row>
    <row r="14" spans="1:15" ht="38.25" x14ac:dyDescent="0.2">
      <c r="A14" s="140">
        <v>3</v>
      </c>
      <c r="B14" s="141" t="s">
        <v>131</v>
      </c>
      <c r="C14" s="142">
        <f>'RESUMEN COSTO M.E. POR PRUEBA'!D21+'RESUMEN COSTO M.E. POR PRUEBA'!D46</f>
        <v>574800</v>
      </c>
      <c r="D14" s="150"/>
      <c r="E14" s="144">
        <f t="shared" ref="E14:E17" si="0">ROUND(C14*D14,0)</f>
        <v>0</v>
      </c>
      <c r="F14" s="142">
        <f>'RESUMEN COSTO M.E. POR PRUEBA'!D21+'RESUMEN COSTO M.E. POR PRUEBA'!D46</f>
        <v>574800</v>
      </c>
      <c r="G14" s="145">
        <v>6.7000000000000004E-2</v>
      </c>
      <c r="H14" s="146">
        <f t="shared" ref="H14:H15" si="1">ROUND(D14*1.067,0)</f>
        <v>0</v>
      </c>
      <c r="I14" s="144">
        <f>H14*F14</f>
        <v>0</v>
      </c>
      <c r="J14" s="151" t="s">
        <v>108</v>
      </c>
      <c r="K14" s="152" t="s">
        <v>108</v>
      </c>
      <c r="L14" s="153" t="s">
        <v>108</v>
      </c>
      <c r="M14" s="154" t="s">
        <v>108</v>
      </c>
    </row>
    <row r="15" spans="1:15" ht="38.25" x14ac:dyDescent="0.2">
      <c r="A15" s="140">
        <v>4</v>
      </c>
      <c r="B15" s="155" t="s">
        <v>100</v>
      </c>
      <c r="C15" s="142">
        <f>'RESUMEN COSTO M.E. POR PRUEBA'!D22+'RESUMEN COSTO M.E. POR PRUEBA'!D47</f>
        <v>451300</v>
      </c>
      <c r="D15" s="150"/>
      <c r="E15" s="144">
        <f t="shared" si="0"/>
        <v>0</v>
      </c>
      <c r="F15" s="142">
        <f>'RESUMEN COSTO M.E. POR PRUEBA'!D22+'RESUMEN COSTO M.E. POR PRUEBA'!D47</f>
        <v>451300</v>
      </c>
      <c r="G15" s="145">
        <v>6.7000000000000004E-2</v>
      </c>
      <c r="H15" s="146">
        <f t="shared" si="1"/>
        <v>0</v>
      </c>
      <c r="I15" s="144">
        <f>H15*F15</f>
        <v>0</v>
      </c>
      <c r="J15" s="151" t="s">
        <v>108</v>
      </c>
      <c r="K15" s="152" t="s">
        <v>108</v>
      </c>
      <c r="L15" s="153" t="s">
        <v>108</v>
      </c>
      <c r="M15" s="154" t="s">
        <v>108</v>
      </c>
    </row>
    <row r="16" spans="1:15" ht="15" customHeight="1" x14ac:dyDescent="0.2">
      <c r="A16" s="278" t="s">
        <v>110</v>
      </c>
      <c r="B16" s="279"/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80"/>
    </row>
    <row r="17" spans="1:14" ht="26.25" thickBot="1" x14ac:dyDescent="0.25">
      <c r="A17" s="156">
        <v>5</v>
      </c>
      <c r="B17" s="157" t="s">
        <v>1</v>
      </c>
      <c r="C17" s="158">
        <f>'RESUMEN COSTO M.E. POR PRUEBA'!D23+'RESUMEN COSTO M.E. POR PRUEBA'!D35+'RESUMEN COSTO M.E. POR PRUEBA'!D48</f>
        <v>1992100</v>
      </c>
      <c r="D17" s="159"/>
      <c r="E17" s="160">
        <f t="shared" si="0"/>
        <v>0</v>
      </c>
      <c r="F17" s="161">
        <f>'RESUMEN COSTO M.E. POR PRUEBA'!D10+'RESUMEN COSTO M.E. POR PRUEBA'!D23+'RESUMEN COSTO M.E. POR PRUEBA'!D35+'RESUMEN COSTO M.E. POR PRUEBA'!D48</f>
        <v>2312100</v>
      </c>
      <c r="G17" s="162">
        <v>6.7000000000000004E-2</v>
      </c>
      <c r="H17" s="160">
        <f>ROUND(D17*1.067,0)</f>
        <v>0</v>
      </c>
      <c r="I17" s="163">
        <f>H17*F17</f>
        <v>0</v>
      </c>
      <c r="J17" s="164">
        <f>'RESUMEN COSTO M.E. POR PRUEBA'!D10</f>
        <v>320000</v>
      </c>
      <c r="K17" s="162">
        <v>6.7000000000000004E-2</v>
      </c>
      <c r="L17" s="160">
        <f>ROUND(H17*1.067,0)</f>
        <v>0</v>
      </c>
      <c r="M17" s="163">
        <f>J17*L17</f>
        <v>0</v>
      </c>
      <c r="N17" s="148"/>
    </row>
    <row r="18" spans="1:14" ht="13.5" thickBot="1" x14ac:dyDescent="0.25">
      <c r="A18" s="293" t="s">
        <v>103</v>
      </c>
      <c r="B18" s="294"/>
      <c r="C18" s="294"/>
      <c r="D18" s="294"/>
      <c r="E18" s="165">
        <f>SUM(E11:E17)</f>
        <v>0</v>
      </c>
      <c r="H18" s="166"/>
      <c r="I18" s="167">
        <f>SUM(I11:I17)</f>
        <v>0</v>
      </c>
      <c r="L18" s="166"/>
      <c r="M18" s="167">
        <f>SUM(M11:M17)</f>
        <v>0</v>
      </c>
    </row>
    <row r="19" spans="1:14" ht="13.5" thickBot="1" x14ac:dyDescent="0.25"/>
    <row r="20" spans="1:14" ht="15.75" customHeight="1" thickBot="1" x14ac:dyDescent="0.25">
      <c r="A20" s="301" t="s">
        <v>111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3"/>
    </row>
    <row r="21" spans="1:14" ht="15.75" customHeight="1" thickBot="1" x14ac:dyDescent="0.25">
      <c r="A21" s="304" t="s">
        <v>10</v>
      </c>
      <c r="B21" s="306" t="s">
        <v>67</v>
      </c>
      <c r="C21" s="308">
        <v>2016</v>
      </c>
      <c r="D21" s="309"/>
      <c r="E21" s="310"/>
      <c r="F21" s="308">
        <v>2017</v>
      </c>
      <c r="G21" s="309"/>
      <c r="H21" s="317"/>
      <c r="I21" s="310"/>
      <c r="J21" s="308">
        <v>2018</v>
      </c>
      <c r="K21" s="309"/>
      <c r="L21" s="317"/>
      <c r="M21" s="310"/>
    </row>
    <row r="22" spans="1:14" s="193" customFormat="1" ht="34.5" thickBot="1" x14ac:dyDescent="0.25">
      <c r="A22" s="305"/>
      <c r="B22" s="307"/>
      <c r="C22" s="30" t="s">
        <v>69</v>
      </c>
      <c r="D22" s="201" t="s">
        <v>117</v>
      </c>
      <c r="E22" s="202" t="s">
        <v>118</v>
      </c>
      <c r="F22" s="203" t="s">
        <v>69</v>
      </c>
      <c r="G22" s="201" t="s">
        <v>80</v>
      </c>
      <c r="H22" s="201" t="s">
        <v>117</v>
      </c>
      <c r="I22" s="202" t="s">
        <v>118</v>
      </c>
      <c r="J22" s="30" t="s">
        <v>69</v>
      </c>
      <c r="K22" s="201" t="s">
        <v>80</v>
      </c>
      <c r="L22" s="201" t="s">
        <v>117</v>
      </c>
      <c r="M22" s="202" t="s">
        <v>118</v>
      </c>
    </row>
    <row r="23" spans="1:14" x14ac:dyDescent="0.2">
      <c r="A23" s="168">
        <v>1</v>
      </c>
      <c r="B23" s="141" t="s">
        <v>106</v>
      </c>
      <c r="C23" s="194">
        <f>'RESUMEN COSTO M.E. POR PRUEBA'!D24+'RESUMEN COSTO M.E. POR PRUEBA'!D36+'RESUMEN COSTO M.E. POR PRUEBA'!D49</f>
        <v>1873700</v>
      </c>
      <c r="D23" s="195"/>
      <c r="E23" s="196">
        <f>ROUND(C23*D23,0)</f>
        <v>0</v>
      </c>
      <c r="F23" s="194">
        <f>'RESUMEN COSTO M.E. POR PRUEBA'!D11+'RESUMEN COSTO M.E. POR PRUEBA'!D24+'RESUMEN COSTO M.E. POR PRUEBA'!D36+'RESUMEN COSTO M.E. POR PRUEBA'!D49</f>
        <v>2193700</v>
      </c>
      <c r="G23" s="197">
        <v>6.7000000000000004E-2</v>
      </c>
      <c r="H23" s="198">
        <f>ROUND(D23*1.067,0)</f>
        <v>0</v>
      </c>
      <c r="I23" s="196">
        <f t="shared" ref="I23:I30" si="2">ROUND(D23*1.067,0)*F23</f>
        <v>0</v>
      </c>
      <c r="J23" s="199">
        <f>'RESUMEN COSTO M.E. POR PRUEBA'!D11</f>
        <v>320000</v>
      </c>
      <c r="K23" s="197">
        <v>6.7000000000000004E-2</v>
      </c>
      <c r="L23" s="200">
        <f>ROUND(H23*1.067,0)</f>
        <v>0</v>
      </c>
      <c r="M23" s="196">
        <f>L23*J23</f>
        <v>0</v>
      </c>
    </row>
    <row r="24" spans="1:14" x14ac:dyDescent="0.2">
      <c r="A24" s="168">
        <v>2</v>
      </c>
      <c r="B24" s="141" t="s">
        <v>107</v>
      </c>
      <c r="C24" s="169">
        <f>'RESUMEN COSTO M.E. POR PRUEBA'!D25+'RESUMEN COSTO M.E. POR PRUEBA'!D50</f>
        <v>451300</v>
      </c>
      <c r="D24" s="150"/>
      <c r="E24" s="170">
        <f t="shared" ref="E24:E30" si="3">ROUND(C24*D24,0)</f>
        <v>0</v>
      </c>
      <c r="F24" s="169">
        <f>'RESUMEN COSTO M.E. POR PRUEBA'!D25+'RESUMEN COSTO M.E. POR PRUEBA'!D50</f>
        <v>451300</v>
      </c>
      <c r="G24" s="145">
        <v>6.7000000000000004E-2</v>
      </c>
      <c r="H24" s="171">
        <f t="shared" ref="H24:H30" si="4">ROUND(D24*1.067,0)</f>
        <v>0</v>
      </c>
      <c r="I24" s="170">
        <f t="shared" si="2"/>
        <v>0</v>
      </c>
      <c r="J24" s="174" t="s">
        <v>108</v>
      </c>
      <c r="K24" s="152" t="s">
        <v>108</v>
      </c>
      <c r="L24" s="175"/>
      <c r="M24" s="176" t="s">
        <v>108</v>
      </c>
    </row>
    <row r="25" spans="1:14" x14ac:dyDescent="0.2">
      <c r="A25" s="168">
        <v>3</v>
      </c>
      <c r="B25" s="141" t="s">
        <v>83</v>
      </c>
      <c r="C25" s="169">
        <f>'RESUMEN COSTO M.E. POR PRUEBA'!D26+'RESUMEN COSTO M.E. POR PRUEBA'!D37+'RESUMEN COSTO M.E. POR PRUEBA'!D52</f>
        <v>66900</v>
      </c>
      <c r="D25" s="150"/>
      <c r="E25" s="170">
        <f t="shared" si="3"/>
        <v>0</v>
      </c>
      <c r="F25" s="169">
        <f>'RESUMEN COSTO M.E. POR PRUEBA'!D12+'RESUMEN COSTO M.E. POR PRUEBA'!D26+'RESUMEN COSTO M.E. POR PRUEBA'!D37+'RESUMEN COSTO M.E. POR PRUEBA'!D52</f>
        <v>76043</v>
      </c>
      <c r="G25" s="145">
        <v>6.7000000000000004E-2</v>
      </c>
      <c r="H25" s="171">
        <f t="shared" si="4"/>
        <v>0</v>
      </c>
      <c r="I25" s="170">
        <f t="shared" si="2"/>
        <v>0</v>
      </c>
      <c r="J25" s="172">
        <f>'RESUMEN COSTO M.E. POR PRUEBA'!D12</f>
        <v>9143</v>
      </c>
      <c r="K25" s="145">
        <v>6.7000000000000004E-2</v>
      </c>
      <c r="L25" s="173">
        <f>ROUND(H25*1.067,0)</f>
        <v>0</v>
      </c>
      <c r="M25" s="170">
        <f>L25*J25</f>
        <v>0</v>
      </c>
    </row>
    <row r="26" spans="1:14" x14ac:dyDescent="0.2">
      <c r="A26" s="168">
        <v>4</v>
      </c>
      <c r="B26" s="141" t="s">
        <v>84</v>
      </c>
      <c r="C26" s="169">
        <f>'RESUMEN COSTO M.E. POR PRUEBA'!D27+'RESUMEN COSTO M.E. POR PRUEBA'!D53</f>
        <v>442900</v>
      </c>
      <c r="D26" s="150"/>
      <c r="E26" s="170">
        <f t="shared" si="3"/>
        <v>0</v>
      </c>
      <c r="F26" s="169">
        <f>'RESUMEN COSTO M.E. POR PRUEBA'!D27+'RESUMEN COSTO M.E. POR PRUEBA'!D53</f>
        <v>442900</v>
      </c>
      <c r="G26" s="145">
        <v>6.7000000000000004E-2</v>
      </c>
      <c r="H26" s="171">
        <f t="shared" si="4"/>
        <v>0</v>
      </c>
      <c r="I26" s="170">
        <f t="shared" si="2"/>
        <v>0</v>
      </c>
      <c r="J26" s="174" t="s">
        <v>108</v>
      </c>
      <c r="K26" s="152" t="s">
        <v>108</v>
      </c>
      <c r="L26" s="175"/>
      <c r="M26" s="176" t="s">
        <v>108</v>
      </c>
    </row>
    <row r="27" spans="1:14" x14ac:dyDescent="0.2">
      <c r="A27" s="168">
        <v>5</v>
      </c>
      <c r="B27" s="141" t="s">
        <v>85</v>
      </c>
      <c r="C27" s="169">
        <f>'RESUMEN COSTO M.E. POR PRUEBA'!D28+'RESUMEN COSTO M.E. POR PRUEBA'!D38+'RESUMEN COSTO M.E. POR PRUEBA'!D54</f>
        <v>1995800</v>
      </c>
      <c r="D27" s="150"/>
      <c r="E27" s="170">
        <f t="shared" si="3"/>
        <v>0</v>
      </c>
      <c r="F27" s="169">
        <f>'RESUMEN COSTO M.E. POR PRUEBA'!D13+'RESUMEN COSTO M.E. POR PRUEBA'!D28+'RESUMEN COSTO M.E. POR PRUEBA'!D38+'RESUMEN COSTO M.E. POR PRUEBA'!D54</f>
        <v>2315800</v>
      </c>
      <c r="G27" s="145">
        <v>6.7000000000000004E-2</v>
      </c>
      <c r="H27" s="171">
        <f t="shared" si="4"/>
        <v>0</v>
      </c>
      <c r="I27" s="170">
        <f t="shared" si="2"/>
        <v>0</v>
      </c>
      <c r="J27" s="172">
        <f>'RESUMEN COSTO M.E. POR PRUEBA'!D13</f>
        <v>320000</v>
      </c>
      <c r="K27" s="145">
        <v>6.7000000000000004E-2</v>
      </c>
      <c r="L27" s="173">
        <f>ROUND(H27*1.067,0)</f>
        <v>0</v>
      </c>
      <c r="M27" s="170">
        <f>L27*J27</f>
        <v>0</v>
      </c>
    </row>
    <row r="28" spans="1:14" x14ac:dyDescent="0.2">
      <c r="A28" s="168">
        <v>6</v>
      </c>
      <c r="B28" s="141" t="s">
        <v>11</v>
      </c>
      <c r="C28" s="169">
        <f>'RESUMEN COSTO M.E. POR PRUEBA'!D51</f>
        <v>3700</v>
      </c>
      <c r="D28" s="150"/>
      <c r="E28" s="170">
        <f t="shared" si="3"/>
        <v>0</v>
      </c>
      <c r="F28" s="169">
        <f>'RESUMEN COSTO M.E. POR PRUEBA'!D51</f>
        <v>3700</v>
      </c>
      <c r="G28" s="145">
        <v>6.7000000000000004E-2</v>
      </c>
      <c r="H28" s="171">
        <f t="shared" si="4"/>
        <v>0</v>
      </c>
      <c r="I28" s="170">
        <f t="shared" si="2"/>
        <v>0</v>
      </c>
      <c r="J28" s="174" t="s">
        <v>108</v>
      </c>
      <c r="K28" s="152" t="s">
        <v>108</v>
      </c>
      <c r="L28" s="176" t="s">
        <v>108</v>
      </c>
      <c r="M28" s="176" t="s">
        <v>108</v>
      </c>
    </row>
    <row r="29" spans="1:14" x14ac:dyDescent="0.2">
      <c r="A29" s="168">
        <v>7</v>
      </c>
      <c r="B29" s="141" t="s">
        <v>75</v>
      </c>
      <c r="C29" s="169">
        <f>'RESUMEN COSTO M.E. POR PRUEBA'!D55</f>
        <v>11200</v>
      </c>
      <c r="D29" s="150"/>
      <c r="E29" s="170">
        <f t="shared" si="3"/>
        <v>0</v>
      </c>
      <c r="F29" s="169">
        <f>'RESUMEN COSTO M.E. POR PRUEBA'!D55</f>
        <v>11200</v>
      </c>
      <c r="G29" s="145">
        <v>6.7000000000000004E-2</v>
      </c>
      <c r="H29" s="171">
        <f t="shared" si="4"/>
        <v>0</v>
      </c>
      <c r="I29" s="170">
        <f t="shared" si="2"/>
        <v>0</v>
      </c>
      <c r="J29" s="174" t="s">
        <v>108</v>
      </c>
      <c r="K29" s="152" t="s">
        <v>108</v>
      </c>
      <c r="L29" s="176" t="s">
        <v>108</v>
      </c>
      <c r="M29" s="176" t="s">
        <v>108</v>
      </c>
    </row>
    <row r="30" spans="1:14" ht="13.5" thickBot="1" x14ac:dyDescent="0.25">
      <c r="A30" s="177">
        <v>8</v>
      </c>
      <c r="B30" s="178" t="s">
        <v>86</v>
      </c>
      <c r="C30" s="179">
        <f>'RESUMEN COSTO M.E. POR PRUEBA'!D56</f>
        <v>7400</v>
      </c>
      <c r="D30" s="180"/>
      <c r="E30" s="181">
        <f t="shared" si="3"/>
        <v>0</v>
      </c>
      <c r="F30" s="182">
        <f>'RESUMEN COSTO M.E. POR PRUEBA'!D56</f>
        <v>7400</v>
      </c>
      <c r="G30" s="162">
        <v>6.7000000000000004E-2</v>
      </c>
      <c r="H30" s="171">
        <f t="shared" si="4"/>
        <v>0</v>
      </c>
      <c r="I30" s="183">
        <f t="shared" si="2"/>
        <v>0</v>
      </c>
      <c r="J30" s="184" t="s">
        <v>108</v>
      </c>
      <c r="K30" s="185" t="s">
        <v>108</v>
      </c>
      <c r="L30" s="176" t="s">
        <v>108</v>
      </c>
      <c r="M30" s="186" t="s">
        <v>108</v>
      </c>
    </row>
    <row r="31" spans="1:14" ht="13.5" thickBot="1" x14ac:dyDescent="0.25">
      <c r="A31" s="299" t="s">
        <v>109</v>
      </c>
      <c r="B31" s="300"/>
      <c r="C31" s="300"/>
      <c r="D31" s="300"/>
      <c r="E31" s="187">
        <f>SUM(E23:E30)</f>
        <v>0</v>
      </c>
      <c r="G31" s="70"/>
      <c r="H31" s="188"/>
      <c r="I31" s="189">
        <f>SUM(I23:I30)</f>
        <v>0</v>
      </c>
      <c r="L31" s="190"/>
      <c r="M31" s="191">
        <f>SUM(M23:M30)</f>
        <v>0</v>
      </c>
      <c r="N31" s="192"/>
    </row>
    <row r="32" spans="1:14" ht="13.5" thickBot="1" x14ac:dyDescent="0.25"/>
    <row r="33" spans="1:13" ht="15.75" customHeight="1" x14ac:dyDescent="0.2">
      <c r="A33" s="295" t="s">
        <v>116</v>
      </c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7"/>
      <c r="M33" s="298"/>
    </row>
    <row r="34" spans="1:13" x14ac:dyDescent="0.2">
      <c r="A34" s="289">
        <v>2016</v>
      </c>
      <c r="B34" s="290"/>
      <c r="C34" s="290"/>
      <c r="D34" s="291"/>
      <c r="E34" s="210">
        <f>E31+E18</f>
        <v>0</v>
      </c>
      <c r="F34" s="289">
        <v>2017</v>
      </c>
      <c r="G34" s="290"/>
      <c r="H34" s="291"/>
      <c r="I34" s="210">
        <f>I18+I31</f>
        <v>0</v>
      </c>
      <c r="J34" s="289">
        <v>2018</v>
      </c>
      <c r="K34" s="290"/>
      <c r="L34" s="291"/>
      <c r="M34" s="210">
        <f>M18+M31</f>
        <v>0</v>
      </c>
    </row>
    <row r="37" spans="1:13" ht="45.75" customHeight="1" x14ac:dyDescent="0.2">
      <c r="A37" s="292" t="s">
        <v>129</v>
      </c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</row>
    <row r="41" spans="1:13" ht="13.5" thickBot="1" x14ac:dyDescent="0.25">
      <c r="A41" s="256"/>
      <c r="B41" s="256"/>
    </row>
    <row r="42" spans="1:13" x14ac:dyDescent="0.2">
      <c r="A42" s="277" t="s">
        <v>133</v>
      </c>
      <c r="B42" s="277"/>
    </row>
    <row r="43" spans="1:13" x14ac:dyDescent="0.2">
      <c r="A43" s="257"/>
      <c r="B43" s="257"/>
    </row>
    <row r="44" spans="1:13" x14ac:dyDescent="0.2">
      <c r="A44" s="257"/>
      <c r="B44" s="257"/>
    </row>
    <row r="45" spans="1:13" x14ac:dyDescent="0.2">
      <c r="A45" s="258"/>
      <c r="B45" s="259"/>
    </row>
    <row r="46" spans="1:13" ht="13.5" thickBot="1" x14ac:dyDescent="0.25">
      <c r="A46" s="260"/>
      <c r="B46" s="261"/>
    </row>
    <row r="47" spans="1:13" x14ac:dyDescent="0.2">
      <c r="A47" s="277" t="s">
        <v>134</v>
      </c>
      <c r="B47" s="277"/>
    </row>
    <row r="48" spans="1:13" x14ac:dyDescent="0.2">
      <c r="A48" s="262" t="s">
        <v>135</v>
      </c>
      <c r="B48" s="262"/>
    </row>
  </sheetData>
  <sheetProtection selectLockedCells="1"/>
  <mergeCells count="26">
    <mergeCell ref="F21:I21"/>
    <mergeCell ref="J21:M21"/>
    <mergeCell ref="B8:B9"/>
    <mergeCell ref="C8:E8"/>
    <mergeCell ref="A5:M7"/>
    <mergeCell ref="A1:M1"/>
    <mergeCell ref="A3:M3"/>
    <mergeCell ref="F8:I8"/>
    <mergeCell ref="J8:M8"/>
    <mergeCell ref="A8:A9"/>
    <mergeCell ref="A42:B42"/>
    <mergeCell ref="A47:B47"/>
    <mergeCell ref="A16:M16"/>
    <mergeCell ref="A10:M10"/>
    <mergeCell ref="A12:M12"/>
    <mergeCell ref="F34:H34"/>
    <mergeCell ref="J34:L34"/>
    <mergeCell ref="A37:M37"/>
    <mergeCell ref="A18:D18"/>
    <mergeCell ref="A33:M33"/>
    <mergeCell ref="A34:D34"/>
    <mergeCell ref="A31:D31"/>
    <mergeCell ref="A20:M20"/>
    <mergeCell ref="A21:A22"/>
    <mergeCell ref="B21:B22"/>
    <mergeCell ref="C21:E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abSelected="1" topLeftCell="A5" zoomScale="85" zoomScaleNormal="85" workbookViewId="0">
      <selection activeCell="A12" sqref="A12"/>
    </sheetView>
  </sheetViews>
  <sheetFormatPr baseColWidth="10" defaultRowHeight="14.25" x14ac:dyDescent="0.2"/>
  <cols>
    <col min="1" max="1" width="6.28515625" style="57" bestFit="1" customWidth="1"/>
    <col min="2" max="2" width="53.5703125" style="58" customWidth="1"/>
    <col min="3" max="3" width="11.42578125" style="57"/>
    <col min="4" max="4" width="13.42578125" style="57" customWidth="1"/>
    <col min="5" max="5" width="22.5703125" style="57" customWidth="1"/>
    <col min="6" max="6" width="13.28515625" style="57" bestFit="1" customWidth="1"/>
    <col min="7" max="7" width="13.7109375" style="57" customWidth="1"/>
    <col min="8" max="8" width="14.28515625" style="57" customWidth="1"/>
    <col min="9" max="9" width="18.5703125" style="57" customWidth="1"/>
    <col min="10" max="10" width="11.42578125" style="57"/>
    <col min="11" max="11" width="14" style="57" customWidth="1"/>
    <col min="12" max="12" width="13.28515625" style="57" customWidth="1"/>
    <col min="13" max="13" width="17.140625" style="57" customWidth="1"/>
    <col min="14" max="16384" width="11.42578125" style="57"/>
  </cols>
  <sheetData>
    <row r="1" spans="1:13" ht="55.5" customHeight="1" thickBot="1" x14ac:dyDescent="0.25">
      <c r="A1" s="328" t="s">
        <v>139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30"/>
    </row>
    <row r="2" spans="1:13" ht="15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5" x14ac:dyDescent="0.25">
      <c r="A3" s="335" t="str">
        <f>'COSTO MATERIAL DE EXAMEN'!A3:M3</f>
        <v xml:space="preserve">PROPONENTE: </v>
      </c>
      <c r="B3" s="335"/>
      <c r="C3" s="335"/>
      <c r="D3" s="335"/>
      <c r="E3" s="335"/>
      <c r="F3" s="335"/>
      <c r="G3" s="335"/>
      <c r="H3" s="335"/>
      <c r="I3" s="335"/>
    </row>
    <row r="5" spans="1:13" x14ac:dyDescent="0.2">
      <c r="A5" s="331" t="s">
        <v>137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</row>
    <row r="6" spans="1:13" x14ac:dyDescent="0.2">
      <c r="A6" s="331"/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</row>
    <row r="7" spans="1:13" ht="15" thickBot="1" x14ac:dyDescent="0.25"/>
    <row r="8" spans="1:13" ht="15.75" thickBot="1" x14ac:dyDescent="0.25">
      <c r="A8" s="336" t="s">
        <v>78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8"/>
    </row>
    <row r="9" spans="1:13" ht="15" thickBot="1" x14ac:dyDescent="0.25">
      <c r="A9" s="341" t="s">
        <v>10</v>
      </c>
      <c r="B9" s="339" t="s">
        <v>67</v>
      </c>
      <c r="C9" s="318">
        <v>2016</v>
      </c>
      <c r="D9" s="319"/>
      <c r="E9" s="321"/>
      <c r="F9" s="318">
        <v>2017</v>
      </c>
      <c r="G9" s="319"/>
      <c r="H9" s="319"/>
      <c r="I9" s="321"/>
      <c r="J9" s="318">
        <v>2018</v>
      </c>
      <c r="K9" s="319"/>
      <c r="L9" s="319"/>
      <c r="M9" s="321"/>
    </row>
    <row r="10" spans="1:13" ht="51.75" thickBot="1" x14ac:dyDescent="0.25">
      <c r="A10" s="342"/>
      <c r="B10" s="340"/>
      <c r="C10" s="263" t="s">
        <v>69</v>
      </c>
      <c r="D10" s="263" t="s">
        <v>117</v>
      </c>
      <c r="E10" s="263" t="s">
        <v>118</v>
      </c>
      <c r="F10" s="263" t="s">
        <v>69</v>
      </c>
      <c r="G10" s="265" t="s">
        <v>80</v>
      </c>
      <c r="H10" s="265" t="s">
        <v>117</v>
      </c>
      <c r="I10" s="263" t="s">
        <v>118</v>
      </c>
      <c r="J10" s="263" t="s">
        <v>69</v>
      </c>
      <c r="K10" s="265" t="s">
        <v>80</v>
      </c>
      <c r="L10" s="265" t="s">
        <v>117</v>
      </c>
      <c r="M10" s="264" t="s">
        <v>118</v>
      </c>
    </row>
    <row r="11" spans="1:13" ht="28.5" x14ac:dyDescent="0.2">
      <c r="A11" s="268">
        <v>1</v>
      </c>
      <c r="B11" s="269" t="s">
        <v>94</v>
      </c>
      <c r="C11" s="270">
        <v>0</v>
      </c>
      <c r="D11" s="271"/>
      <c r="E11" s="272" t="s">
        <v>108</v>
      </c>
      <c r="F11" s="270">
        <f>+'RESUMEN COSTO M.E. POR PRUEBA'!D11</f>
        <v>320000</v>
      </c>
      <c r="G11" s="273">
        <v>6.7000000000000004E-2</v>
      </c>
      <c r="H11" s="272">
        <f>ROUND(D11*106.7%,0)</f>
        <v>0</v>
      </c>
      <c r="I11" s="272">
        <f>+H11*F11</f>
        <v>0</v>
      </c>
      <c r="J11" s="270">
        <f>+F11</f>
        <v>320000</v>
      </c>
      <c r="K11" s="273">
        <v>6.7000000000000004E-2</v>
      </c>
      <c r="L11" s="272">
        <f>+H11*106.7%</f>
        <v>0</v>
      </c>
      <c r="M11" s="274">
        <f>+L11*J11</f>
        <v>0</v>
      </c>
    </row>
    <row r="12" spans="1:13" ht="28.5" x14ac:dyDescent="0.2">
      <c r="A12" s="59">
        <v>2</v>
      </c>
      <c r="B12" s="266" t="s">
        <v>144</v>
      </c>
      <c r="C12" s="267">
        <v>0</v>
      </c>
      <c r="D12" s="73"/>
      <c r="E12" s="79" t="s">
        <v>108</v>
      </c>
      <c r="F12" s="267">
        <v>320000</v>
      </c>
      <c r="G12" s="71">
        <v>6.7000000000000004E-2</v>
      </c>
      <c r="H12" s="79">
        <f t="shared" ref="H12" si="0">ROUND(D12*106.7%,0)</f>
        <v>0</v>
      </c>
      <c r="I12" s="79">
        <f t="shared" ref="I12" si="1">+H12*F12</f>
        <v>0</v>
      </c>
      <c r="J12" s="267">
        <v>320000</v>
      </c>
      <c r="K12" s="71">
        <v>6.7000000000000004E-2</v>
      </c>
      <c r="L12" s="79">
        <f>+H12*106.7%</f>
        <v>0</v>
      </c>
      <c r="M12" s="74">
        <f>+L12*J12</f>
        <v>0</v>
      </c>
    </row>
    <row r="13" spans="1:13" ht="28.5" x14ac:dyDescent="0.2">
      <c r="A13" s="59">
        <v>3</v>
      </c>
      <c r="B13" s="266" t="s">
        <v>95</v>
      </c>
      <c r="C13" s="267">
        <f>'RESUMEN COSTO M.E. POR PRUEBA'!D23+'RESUMEN COSTO M.E. POR PRUEBA'!D22</f>
        <v>224000</v>
      </c>
      <c r="D13" s="73"/>
      <c r="E13" s="79">
        <f>+D13*C13</f>
        <v>0</v>
      </c>
      <c r="F13" s="267">
        <f>+C13</f>
        <v>224000</v>
      </c>
      <c r="G13" s="71">
        <v>6.7000000000000004E-2</v>
      </c>
      <c r="H13" s="79">
        <f t="shared" ref="H13:H18" si="2">ROUND(D13*106.7%,0)</f>
        <v>0</v>
      </c>
      <c r="I13" s="79">
        <f t="shared" ref="I13:I18" si="3">+H13*F13</f>
        <v>0</v>
      </c>
      <c r="J13" s="75" t="s">
        <v>108</v>
      </c>
      <c r="K13" s="75" t="s">
        <v>108</v>
      </c>
      <c r="L13" s="75" t="s">
        <v>108</v>
      </c>
      <c r="M13" s="81" t="s">
        <v>108</v>
      </c>
    </row>
    <row r="14" spans="1:13" ht="28.5" x14ac:dyDescent="0.2">
      <c r="A14" s="59">
        <v>4</v>
      </c>
      <c r="B14" s="266" t="s">
        <v>144</v>
      </c>
      <c r="C14" s="267">
        <v>224000</v>
      </c>
      <c r="D14" s="73"/>
      <c r="E14" s="79">
        <f t="shared" ref="E14:E18" si="4">+D14*C14</f>
        <v>0</v>
      </c>
      <c r="F14" s="267">
        <v>224000</v>
      </c>
      <c r="G14" s="71">
        <v>6.7000000000000004E-2</v>
      </c>
      <c r="H14" s="79">
        <f t="shared" si="2"/>
        <v>0</v>
      </c>
      <c r="I14" s="79">
        <f t="shared" si="3"/>
        <v>0</v>
      </c>
      <c r="J14" s="75" t="s">
        <v>108</v>
      </c>
      <c r="K14" s="75" t="s">
        <v>108</v>
      </c>
      <c r="L14" s="75" t="s">
        <v>108</v>
      </c>
      <c r="M14" s="81" t="s">
        <v>108</v>
      </c>
    </row>
    <row r="15" spans="1:13" ht="28.5" x14ac:dyDescent="0.2">
      <c r="A15" s="59">
        <v>5</v>
      </c>
      <c r="B15" s="266" t="s">
        <v>96</v>
      </c>
      <c r="C15" s="267">
        <f>'RESUMEN COSTO M.E. POR PRUEBA'!D35</f>
        <v>1291400</v>
      </c>
      <c r="D15" s="73"/>
      <c r="E15" s="79">
        <f t="shared" si="4"/>
        <v>0</v>
      </c>
      <c r="F15" s="267">
        <f>+C15</f>
        <v>1291400</v>
      </c>
      <c r="G15" s="71">
        <v>6.7000000000000004E-2</v>
      </c>
      <c r="H15" s="79">
        <f t="shared" si="2"/>
        <v>0</v>
      </c>
      <c r="I15" s="79">
        <f t="shared" si="3"/>
        <v>0</v>
      </c>
      <c r="J15" s="75" t="s">
        <v>108</v>
      </c>
      <c r="K15" s="75" t="s">
        <v>108</v>
      </c>
      <c r="L15" s="75" t="s">
        <v>108</v>
      </c>
      <c r="M15" s="81" t="s">
        <v>108</v>
      </c>
    </row>
    <row r="16" spans="1:13" ht="28.5" x14ac:dyDescent="0.2">
      <c r="A16" s="59">
        <v>6</v>
      </c>
      <c r="B16" s="266" t="s">
        <v>144</v>
      </c>
      <c r="C16" s="267">
        <v>1291400</v>
      </c>
      <c r="D16" s="73"/>
      <c r="E16" s="79">
        <f t="shared" si="4"/>
        <v>0</v>
      </c>
      <c r="F16" s="267">
        <v>1291400</v>
      </c>
      <c r="G16" s="71">
        <v>6.7000000000000004E-2</v>
      </c>
      <c r="H16" s="79">
        <f t="shared" si="2"/>
        <v>0</v>
      </c>
      <c r="I16" s="79">
        <f t="shared" si="3"/>
        <v>0</v>
      </c>
      <c r="J16" s="75" t="s">
        <v>108</v>
      </c>
      <c r="K16" s="75" t="s">
        <v>108</v>
      </c>
      <c r="L16" s="75" t="s">
        <v>108</v>
      </c>
      <c r="M16" s="81" t="s">
        <v>108</v>
      </c>
    </row>
    <row r="17" spans="1:13" ht="28.5" x14ac:dyDescent="0.2">
      <c r="A17" s="59">
        <v>7</v>
      </c>
      <c r="B17" s="266" t="s">
        <v>97</v>
      </c>
      <c r="C17" s="267">
        <f>'RESUMEN COSTO M.E. POR PRUEBA'!D47+'RESUMEN COSTO M.E. POR PRUEBA'!D48</f>
        <v>928000</v>
      </c>
      <c r="D17" s="73"/>
      <c r="E17" s="79">
        <f t="shared" si="4"/>
        <v>0</v>
      </c>
      <c r="F17" s="267">
        <f>+C17</f>
        <v>928000</v>
      </c>
      <c r="G17" s="71">
        <v>6.7000000000000004E-2</v>
      </c>
      <c r="H17" s="79">
        <f t="shared" si="2"/>
        <v>0</v>
      </c>
      <c r="I17" s="79">
        <f t="shared" si="3"/>
        <v>0</v>
      </c>
      <c r="J17" s="75" t="s">
        <v>108</v>
      </c>
      <c r="K17" s="75" t="s">
        <v>108</v>
      </c>
      <c r="L17" s="75" t="s">
        <v>108</v>
      </c>
      <c r="M17" s="81" t="s">
        <v>108</v>
      </c>
    </row>
    <row r="18" spans="1:13" ht="29.25" thickBot="1" x14ac:dyDescent="0.25">
      <c r="A18" s="61">
        <v>8</v>
      </c>
      <c r="B18" s="275" t="s">
        <v>145</v>
      </c>
      <c r="C18" s="276">
        <v>928000</v>
      </c>
      <c r="D18" s="76"/>
      <c r="E18" s="80">
        <f t="shared" si="4"/>
        <v>0</v>
      </c>
      <c r="F18" s="276">
        <v>928000</v>
      </c>
      <c r="G18" s="72">
        <v>6.7000000000000004E-2</v>
      </c>
      <c r="H18" s="80">
        <f t="shared" si="2"/>
        <v>0</v>
      </c>
      <c r="I18" s="80">
        <f t="shared" si="3"/>
        <v>0</v>
      </c>
      <c r="J18" s="77" t="s">
        <v>108</v>
      </c>
      <c r="K18" s="77" t="s">
        <v>108</v>
      </c>
      <c r="L18" s="77" t="s">
        <v>108</v>
      </c>
      <c r="M18" s="82" t="s">
        <v>108</v>
      </c>
    </row>
    <row r="19" spans="1:13" ht="15.75" thickBot="1" x14ac:dyDescent="0.3">
      <c r="A19" s="332" t="s">
        <v>77</v>
      </c>
      <c r="B19" s="333"/>
      <c r="C19" s="333"/>
      <c r="D19" s="334"/>
      <c r="E19" s="78">
        <f>SUM(E13:E17)</f>
        <v>0</v>
      </c>
      <c r="F19" s="62"/>
      <c r="G19" s="62"/>
      <c r="H19" s="62"/>
      <c r="I19" s="63">
        <f>SUM(I11:I17)</f>
        <v>0</v>
      </c>
      <c r="M19" s="63">
        <f>SUM(M11:M17)</f>
        <v>0</v>
      </c>
    </row>
    <row r="22" spans="1:13" ht="62.25" customHeight="1" x14ac:dyDescent="0.2">
      <c r="A22" s="292" t="s">
        <v>136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</row>
    <row r="24" spans="1:13" ht="15" thickBot="1" x14ac:dyDescent="0.25">
      <c r="A24" s="256"/>
      <c r="B24" s="256"/>
    </row>
    <row r="25" spans="1:13" x14ac:dyDescent="0.2">
      <c r="A25" s="277" t="s">
        <v>133</v>
      </c>
      <c r="B25" s="277"/>
    </row>
    <row r="26" spans="1:13" x14ac:dyDescent="0.2">
      <c r="A26" s="257"/>
      <c r="B26" s="257"/>
    </row>
    <row r="27" spans="1:13" x14ac:dyDescent="0.2">
      <c r="A27" s="257"/>
      <c r="B27" s="257"/>
    </row>
    <row r="28" spans="1:13" x14ac:dyDescent="0.2">
      <c r="A28" s="258"/>
      <c r="B28" s="259"/>
    </row>
    <row r="29" spans="1:13" ht="15" thickBot="1" x14ac:dyDescent="0.25">
      <c r="A29" s="260"/>
      <c r="B29" s="261"/>
    </row>
    <row r="30" spans="1:13" x14ac:dyDescent="0.2">
      <c r="A30" s="277" t="s">
        <v>134</v>
      </c>
      <c r="B30" s="277"/>
    </row>
    <row r="31" spans="1:13" x14ac:dyDescent="0.2">
      <c r="A31" s="262" t="s">
        <v>135</v>
      </c>
      <c r="B31" s="262"/>
    </row>
  </sheetData>
  <sheetProtection selectLockedCells="1"/>
  <mergeCells count="13">
    <mergeCell ref="A25:B25"/>
    <mergeCell ref="A30:B30"/>
    <mergeCell ref="A1:M1"/>
    <mergeCell ref="A5:M6"/>
    <mergeCell ref="A22:M22"/>
    <mergeCell ref="A19:D19"/>
    <mergeCell ref="A3:I3"/>
    <mergeCell ref="C9:E9"/>
    <mergeCell ref="F9:I9"/>
    <mergeCell ref="J9:M9"/>
    <mergeCell ref="A8:M8"/>
    <mergeCell ref="B9:B10"/>
    <mergeCell ref="A9:A1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showGridLines="0" zoomScale="85" zoomScaleNormal="85" workbookViewId="0">
      <selection activeCell="A70" sqref="A70:C70"/>
    </sheetView>
  </sheetViews>
  <sheetFormatPr baseColWidth="10" defaultRowHeight="12.75" x14ac:dyDescent="0.2"/>
  <cols>
    <col min="1" max="1" width="5.42578125" style="64" bestFit="1" customWidth="1"/>
    <col min="2" max="2" width="33.42578125" style="68" customWidth="1"/>
    <col min="3" max="3" width="13.85546875" style="64" customWidth="1"/>
    <col min="4" max="4" width="12.7109375" style="64" customWidth="1"/>
    <col min="5" max="5" width="14.85546875" style="64" customWidth="1"/>
    <col min="6" max="6" width="15.7109375" style="64" bestFit="1" customWidth="1"/>
    <col min="7" max="7" width="10.42578125" style="64" bestFit="1" customWidth="1"/>
    <col min="8" max="8" width="14.140625" style="64" bestFit="1" customWidth="1"/>
    <col min="9" max="9" width="14.140625" style="64" customWidth="1"/>
    <col min="10" max="10" width="15.140625" style="64" bestFit="1" customWidth="1"/>
    <col min="11" max="11" width="10.42578125" style="64" bestFit="1" customWidth="1"/>
    <col min="12" max="12" width="11.42578125" style="64"/>
    <col min="13" max="13" width="14.42578125" style="64" customWidth="1"/>
    <col min="14" max="14" width="18.42578125" style="64" customWidth="1"/>
    <col min="15" max="16384" width="11.42578125" style="64"/>
  </cols>
  <sheetData>
    <row r="1" spans="1:14" ht="69.75" customHeight="1" thickBot="1" x14ac:dyDescent="0.25">
      <c r="A1" s="328" t="s">
        <v>141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30"/>
    </row>
    <row r="2" spans="1:14" ht="15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x14ac:dyDescent="0.2">
      <c r="A3" s="344" t="str">
        <f>'COSTO MATERIAL DE EXAMEN'!A3:M3</f>
        <v xml:space="preserve">PROPONENTE: 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1:14" x14ac:dyDescent="0.2">
      <c r="A4" s="2"/>
      <c r="B4" s="6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42" customHeight="1" x14ac:dyDescent="0.2">
      <c r="A5" s="345" t="s">
        <v>130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208"/>
    </row>
    <row r="6" spans="1:14" ht="9" customHeight="1" thickBot="1" x14ac:dyDescent="0.25">
      <c r="A6" s="346"/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208"/>
    </row>
    <row r="7" spans="1:14" ht="15.75" customHeight="1" thickBot="1" x14ac:dyDescent="0.25">
      <c r="A7" s="354" t="s">
        <v>10</v>
      </c>
      <c r="B7" s="324" t="s">
        <v>61</v>
      </c>
      <c r="C7" s="324" t="s">
        <v>68</v>
      </c>
      <c r="D7" s="354">
        <v>2016</v>
      </c>
      <c r="E7" s="347"/>
      <c r="F7" s="347"/>
      <c r="G7" s="354">
        <v>2017</v>
      </c>
      <c r="H7" s="347"/>
      <c r="I7" s="347"/>
      <c r="J7" s="348"/>
      <c r="K7" s="347">
        <v>2018</v>
      </c>
      <c r="L7" s="347"/>
      <c r="M7" s="347"/>
      <c r="N7" s="348"/>
    </row>
    <row r="8" spans="1:14" s="193" customFormat="1" ht="34.5" thickBot="1" x14ac:dyDescent="0.25">
      <c r="A8" s="355"/>
      <c r="B8" s="325"/>
      <c r="C8" s="325"/>
      <c r="D8" s="239" t="s">
        <v>69</v>
      </c>
      <c r="E8" s="239" t="s">
        <v>117</v>
      </c>
      <c r="F8" s="239" t="s">
        <v>118</v>
      </c>
      <c r="G8" s="239" t="s">
        <v>69</v>
      </c>
      <c r="H8" s="239" t="s">
        <v>80</v>
      </c>
      <c r="I8" s="239" t="s">
        <v>117</v>
      </c>
      <c r="J8" s="239" t="s">
        <v>118</v>
      </c>
      <c r="K8" s="240" t="s">
        <v>69</v>
      </c>
      <c r="L8" s="239" t="s">
        <v>80</v>
      </c>
      <c r="M8" s="239" t="s">
        <v>117</v>
      </c>
      <c r="N8" s="239" t="s">
        <v>118</v>
      </c>
    </row>
    <row r="9" spans="1:14" ht="15" x14ac:dyDescent="0.2">
      <c r="A9" s="40">
        <v>1</v>
      </c>
      <c r="B9" s="21" t="s">
        <v>12</v>
      </c>
      <c r="C9" s="41" t="s">
        <v>72</v>
      </c>
      <c r="D9" s="244">
        <v>34911</v>
      </c>
      <c r="E9" s="245"/>
      <c r="F9" s="246">
        <f>+D9*E9</f>
        <v>0</v>
      </c>
      <c r="G9" s="244">
        <v>40265</v>
      </c>
      <c r="H9" s="247">
        <v>6.7000000000000004E-2</v>
      </c>
      <c r="I9" s="248">
        <f>ROUND(E9*106.7%,0)</f>
        <v>0</v>
      </c>
      <c r="J9" s="249">
        <f>+I9*G9</f>
        <v>0</v>
      </c>
      <c r="K9" s="244">
        <v>5354</v>
      </c>
      <c r="L9" s="247">
        <v>6.7000000000000004E-2</v>
      </c>
      <c r="M9" s="248">
        <f>ROUND(+I9*106.7%,0)</f>
        <v>0</v>
      </c>
      <c r="N9" s="249">
        <f>+M9*K9</f>
        <v>0</v>
      </c>
    </row>
    <row r="10" spans="1:14" ht="15" x14ac:dyDescent="0.2">
      <c r="A10" s="43">
        <v>2</v>
      </c>
      <c r="B10" s="14" t="s">
        <v>13</v>
      </c>
      <c r="C10" s="45" t="s">
        <v>72</v>
      </c>
      <c r="D10" s="66">
        <v>7719</v>
      </c>
      <c r="E10" s="69"/>
      <c r="F10" s="67">
        <f t="shared" ref="F10:F63" si="0">+D10*E10</f>
        <v>0</v>
      </c>
      <c r="G10" s="66">
        <v>8860</v>
      </c>
      <c r="H10" s="7">
        <v>6.7000000000000004E-2</v>
      </c>
      <c r="I10" s="60">
        <f t="shared" ref="I10:I63" si="1">ROUND(E10*106.7%,0)</f>
        <v>0</v>
      </c>
      <c r="J10" s="15">
        <f t="shared" ref="J10:J63" si="2">+I10*G10</f>
        <v>0</v>
      </c>
      <c r="K10" s="66">
        <v>1141</v>
      </c>
      <c r="L10" s="7">
        <v>6.7000000000000004E-2</v>
      </c>
      <c r="M10" s="60">
        <f t="shared" ref="M10:M63" si="3">ROUND(+I10*106.7%,0)</f>
        <v>0</v>
      </c>
      <c r="N10" s="15">
        <f t="shared" ref="N10:N63" si="4">+M10*K10</f>
        <v>0</v>
      </c>
    </row>
    <row r="11" spans="1:14" ht="15" x14ac:dyDescent="0.2">
      <c r="A11" s="43">
        <v>3</v>
      </c>
      <c r="B11" s="14" t="s">
        <v>14</v>
      </c>
      <c r="C11" s="45" t="s">
        <v>72</v>
      </c>
      <c r="D11" s="66">
        <v>53869</v>
      </c>
      <c r="E11" s="69"/>
      <c r="F11" s="67">
        <f t="shared" si="0"/>
        <v>0</v>
      </c>
      <c r="G11" s="66">
        <v>16503</v>
      </c>
      <c r="H11" s="7">
        <v>6.7000000000000004E-2</v>
      </c>
      <c r="I11" s="60">
        <f t="shared" si="1"/>
        <v>0</v>
      </c>
      <c r="J11" s="15">
        <f t="shared" si="2"/>
        <v>0</v>
      </c>
      <c r="K11" s="66">
        <v>2634</v>
      </c>
      <c r="L11" s="7">
        <v>6.7000000000000004E-2</v>
      </c>
      <c r="M11" s="60">
        <f t="shared" si="3"/>
        <v>0</v>
      </c>
      <c r="N11" s="15">
        <f t="shared" si="4"/>
        <v>0</v>
      </c>
    </row>
    <row r="12" spans="1:14" ht="15" x14ac:dyDescent="0.2">
      <c r="A12" s="43">
        <v>4</v>
      </c>
      <c r="B12" s="14" t="s">
        <v>126</v>
      </c>
      <c r="C12" s="45" t="s">
        <v>72</v>
      </c>
      <c r="D12" s="66">
        <v>40000</v>
      </c>
      <c r="E12" s="69"/>
      <c r="F12" s="67">
        <f t="shared" si="0"/>
        <v>0</v>
      </c>
      <c r="G12" s="66">
        <v>16503</v>
      </c>
      <c r="H12" s="7">
        <v>6.7000000000000004E-2</v>
      </c>
      <c r="I12" s="60">
        <f t="shared" si="1"/>
        <v>0</v>
      </c>
      <c r="J12" s="15">
        <f t="shared" si="2"/>
        <v>0</v>
      </c>
      <c r="K12" s="66">
        <v>2634</v>
      </c>
      <c r="L12" s="7">
        <v>6.7000000000000004E-2</v>
      </c>
      <c r="M12" s="60">
        <f t="shared" si="3"/>
        <v>0</v>
      </c>
      <c r="N12" s="15">
        <f t="shared" si="4"/>
        <v>0</v>
      </c>
    </row>
    <row r="13" spans="1:14" ht="15" x14ac:dyDescent="0.2">
      <c r="A13" s="43">
        <v>5</v>
      </c>
      <c r="B13" s="14" t="s">
        <v>127</v>
      </c>
      <c r="C13" s="45" t="s">
        <v>72</v>
      </c>
      <c r="D13" s="66">
        <v>40000</v>
      </c>
      <c r="E13" s="69"/>
      <c r="F13" s="67">
        <f t="shared" si="0"/>
        <v>0</v>
      </c>
      <c r="G13" s="66">
        <v>16503</v>
      </c>
      <c r="H13" s="7">
        <v>6.7000000000000004E-2</v>
      </c>
      <c r="I13" s="60">
        <f t="shared" si="1"/>
        <v>0</v>
      </c>
      <c r="J13" s="15">
        <f t="shared" si="2"/>
        <v>0</v>
      </c>
      <c r="K13" s="66">
        <v>2634</v>
      </c>
      <c r="L13" s="7">
        <v>6.7000000000000004E-2</v>
      </c>
      <c r="M13" s="60">
        <f t="shared" si="3"/>
        <v>0</v>
      </c>
      <c r="N13" s="15">
        <f t="shared" si="4"/>
        <v>0</v>
      </c>
    </row>
    <row r="14" spans="1:14" ht="15" x14ac:dyDescent="0.2">
      <c r="A14" s="43">
        <v>6</v>
      </c>
      <c r="B14" s="14" t="s">
        <v>15</v>
      </c>
      <c r="C14" s="45" t="s">
        <v>72</v>
      </c>
      <c r="D14" s="66">
        <v>34898</v>
      </c>
      <c r="E14" s="69"/>
      <c r="F14" s="67">
        <f t="shared" si="0"/>
        <v>0</v>
      </c>
      <c r="G14" s="66">
        <v>40249</v>
      </c>
      <c r="H14" s="7">
        <v>6.7000000000000004E-2</v>
      </c>
      <c r="I14" s="60">
        <f t="shared" si="1"/>
        <v>0</v>
      </c>
      <c r="J14" s="15">
        <f t="shared" si="2"/>
        <v>0</v>
      </c>
      <c r="K14" s="66">
        <v>5351</v>
      </c>
      <c r="L14" s="7">
        <v>6.7000000000000004E-2</v>
      </c>
      <c r="M14" s="60">
        <f t="shared" si="3"/>
        <v>0</v>
      </c>
      <c r="N14" s="15">
        <f t="shared" si="4"/>
        <v>0</v>
      </c>
    </row>
    <row r="15" spans="1:14" ht="15" x14ac:dyDescent="0.2">
      <c r="A15" s="43">
        <v>7</v>
      </c>
      <c r="B15" s="14" t="s">
        <v>16</v>
      </c>
      <c r="C15" s="45" t="s">
        <v>72</v>
      </c>
      <c r="D15" s="66">
        <v>3204</v>
      </c>
      <c r="E15" s="69"/>
      <c r="F15" s="67">
        <f t="shared" si="0"/>
        <v>0</v>
      </c>
      <c r="G15" s="66">
        <v>3673</v>
      </c>
      <c r="H15" s="7">
        <v>6.7000000000000004E-2</v>
      </c>
      <c r="I15" s="60">
        <f t="shared" si="1"/>
        <v>0</v>
      </c>
      <c r="J15" s="15">
        <f t="shared" si="2"/>
        <v>0</v>
      </c>
      <c r="K15" s="66">
        <v>469</v>
      </c>
      <c r="L15" s="7">
        <v>6.7000000000000004E-2</v>
      </c>
      <c r="M15" s="60">
        <f t="shared" si="3"/>
        <v>0</v>
      </c>
      <c r="N15" s="15">
        <f t="shared" si="4"/>
        <v>0</v>
      </c>
    </row>
    <row r="16" spans="1:14" ht="25.5" x14ac:dyDescent="0.2">
      <c r="A16" s="43">
        <v>8</v>
      </c>
      <c r="B16" s="14" t="s">
        <v>17</v>
      </c>
      <c r="C16" s="45" t="s">
        <v>72</v>
      </c>
      <c r="D16" s="66">
        <v>34898</v>
      </c>
      <c r="E16" s="69"/>
      <c r="F16" s="67">
        <f t="shared" si="0"/>
        <v>0</v>
      </c>
      <c r="G16" s="66">
        <v>40249</v>
      </c>
      <c r="H16" s="7">
        <v>6.7000000000000004E-2</v>
      </c>
      <c r="I16" s="60">
        <f t="shared" si="1"/>
        <v>0</v>
      </c>
      <c r="J16" s="15">
        <f t="shared" si="2"/>
        <v>0</v>
      </c>
      <c r="K16" s="66">
        <v>5351</v>
      </c>
      <c r="L16" s="7">
        <v>6.7000000000000004E-2</v>
      </c>
      <c r="M16" s="60">
        <f t="shared" si="3"/>
        <v>0</v>
      </c>
      <c r="N16" s="15">
        <f t="shared" si="4"/>
        <v>0</v>
      </c>
    </row>
    <row r="17" spans="1:14" ht="25.5" x14ac:dyDescent="0.2">
      <c r="A17" s="43">
        <v>9</v>
      </c>
      <c r="B17" s="14" t="s">
        <v>18</v>
      </c>
      <c r="C17" s="45" t="s">
        <v>72</v>
      </c>
      <c r="D17" s="66">
        <v>9164</v>
      </c>
      <c r="E17" s="69"/>
      <c r="F17" s="67">
        <f t="shared" si="0"/>
        <v>0</v>
      </c>
      <c r="G17" s="66">
        <v>10920</v>
      </c>
      <c r="H17" s="7">
        <v>6.7000000000000004E-2</v>
      </c>
      <c r="I17" s="60">
        <f t="shared" si="1"/>
        <v>0</v>
      </c>
      <c r="J17" s="15">
        <f t="shared" si="2"/>
        <v>0</v>
      </c>
      <c r="K17" s="66">
        <v>1756</v>
      </c>
      <c r="L17" s="7">
        <v>6.7000000000000004E-2</v>
      </c>
      <c r="M17" s="60">
        <f t="shared" si="3"/>
        <v>0</v>
      </c>
      <c r="N17" s="15">
        <f t="shared" si="4"/>
        <v>0</v>
      </c>
    </row>
    <row r="18" spans="1:14" ht="15" x14ac:dyDescent="0.2">
      <c r="A18" s="43">
        <v>10</v>
      </c>
      <c r="B18" s="14" t="s">
        <v>19</v>
      </c>
      <c r="C18" s="45" t="s">
        <v>72</v>
      </c>
      <c r="D18" s="66">
        <v>13869</v>
      </c>
      <c r="E18" s="69"/>
      <c r="F18" s="67">
        <f t="shared" si="0"/>
        <v>0</v>
      </c>
      <c r="G18" s="66">
        <v>16503</v>
      </c>
      <c r="H18" s="7">
        <v>6.7000000000000004E-2</v>
      </c>
      <c r="I18" s="60">
        <f t="shared" si="1"/>
        <v>0</v>
      </c>
      <c r="J18" s="15">
        <f t="shared" si="2"/>
        <v>0</v>
      </c>
      <c r="K18" s="66">
        <v>2634</v>
      </c>
      <c r="L18" s="7">
        <v>6.7000000000000004E-2</v>
      </c>
      <c r="M18" s="60">
        <f t="shared" si="3"/>
        <v>0</v>
      </c>
      <c r="N18" s="15">
        <f t="shared" si="4"/>
        <v>0</v>
      </c>
    </row>
    <row r="19" spans="1:14" ht="15" x14ac:dyDescent="0.2">
      <c r="A19" s="43">
        <v>11</v>
      </c>
      <c r="B19" s="14" t="s">
        <v>20</v>
      </c>
      <c r="C19" s="45" t="s">
        <v>72</v>
      </c>
      <c r="D19" s="66">
        <v>35712</v>
      </c>
      <c r="E19" s="69"/>
      <c r="F19" s="67">
        <f t="shared" si="0"/>
        <v>0</v>
      </c>
      <c r="G19" s="66">
        <v>40980</v>
      </c>
      <c r="H19" s="7">
        <v>6.7000000000000004E-2</v>
      </c>
      <c r="I19" s="60">
        <f t="shared" si="1"/>
        <v>0</v>
      </c>
      <c r="J19" s="15">
        <f t="shared" si="2"/>
        <v>0</v>
      </c>
      <c r="K19" s="66">
        <v>5268</v>
      </c>
      <c r="L19" s="7">
        <v>6.7000000000000004E-2</v>
      </c>
      <c r="M19" s="60">
        <f t="shared" si="3"/>
        <v>0</v>
      </c>
      <c r="N19" s="15">
        <f t="shared" si="4"/>
        <v>0</v>
      </c>
    </row>
    <row r="20" spans="1:14" ht="15" x14ac:dyDescent="0.2">
      <c r="A20" s="43">
        <v>12</v>
      </c>
      <c r="B20" s="14" t="s">
        <v>21</v>
      </c>
      <c r="C20" s="45" t="s">
        <v>72</v>
      </c>
      <c r="D20" s="66">
        <v>24360</v>
      </c>
      <c r="E20" s="69"/>
      <c r="F20" s="67">
        <f t="shared" si="0"/>
        <v>0</v>
      </c>
      <c r="G20" s="66">
        <v>27660</v>
      </c>
      <c r="H20" s="7">
        <v>6.7000000000000004E-2</v>
      </c>
      <c r="I20" s="60">
        <f t="shared" si="1"/>
        <v>0</v>
      </c>
      <c r="J20" s="15">
        <f t="shared" si="2"/>
        <v>0</v>
      </c>
      <c r="K20" s="66">
        <v>3300</v>
      </c>
      <c r="L20" s="7">
        <v>6.7000000000000004E-2</v>
      </c>
      <c r="M20" s="60">
        <f t="shared" si="3"/>
        <v>0</v>
      </c>
      <c r="N20" s="15">
        <f t="shared" si="4"/>
        <v>0</v>
      </c>
    </row>
    <row r="21" spans="1:14" ht="15" x14ac:dyDescent="0.2">
      <c r="A21" s="43">
        <v>13</v>
      </c>
      <c r="B21" s="14" t="s">
        <v>22</v>
      </c>
      <c r="C21" s="45" t="s">
        <v>72</v>
      </c>
      <c r="D21" s="66">
        <v>2030</v>
      </c>
      <c r="E21" s="69"/>
      <c r="F21" s="67">
        <f t="shared" si="0"/>
        <v>0</v>
      </c>
      <c r="G21" s="66">
        <v>2305</v>
      </c>
      <c r="H21" s="7">
        <v>6.7000000000000004E-2</v>
      </c>
      <c r="I21" s="60">
        <f t="shared" si="1"/>
        <v>0</v>
      </c>
      <c r="J21" s="15">
        <f t="shared" si="2"/>
        <v>0</v>
      </c>
      <c r="K21" s="66">
        <v>275</v>
      </c>
      <c r="L21" s="7">
        <v>6.7000000000000004E-2</v>
      </c>
      <c r="M21" s="60">
        <f t="shared" si="3"/>
        <v>0</v>
      </c>
      <c r="N21" s="15">
        <f t="shared" si="4"/>
        <v>0</v>
      </c>
    </row>
    <row r="22" spans="1:14" ht="15" x14ac:dyDescent="0.2">
      <c r="A22" s="43">
        <v>14</v>
      </c>
      <c r="B22" s="14" t="s">
        <v>62</v>
      </c>
      <c r="C22" s="45" t="s">
        <v>72</v>
      </c>
      <c r="D22" s="66">
        <v>2026</v>
      </c>
      <c r="E22" s="69"/>
      <c r="F22" s="67">
        <f t="shared" si="0"/>
        <v>0</v>
      </c>
      <c r="G22" s="66">
        <v>2301</v>
      </c>
      <c r="H22" s="7">
        <v>6.7000000000000004E-2</v>
      </c>
      <c r="I22" s="60">
        <f t="shared" si="1"/>
        <v>0</v>
      </c>
      <c r="J22" s="15">
        <f t="shared" si="2"/>
        <v>0</v>
      </c>
      <c r="K22" s="66">
        <v>275</v>
      </c>
      <c r="L22" s="7">
        <v>6.7000000000000004E-2</v>
      </c>
      <c r="M22" s="60">
        <f t="shared" si="3"/>
        <v>0</v>
      </c>
      <c r="N22" s="15">
        <f t="shared" si="4"/>
        <v>0</v>
      </c>
    </row>
    <row r="23" spans="1:14" ht="15" x14ac:dyDescent="0.2">
      <c r="A23" s="43">
        <v>15</v>
      </c>
      <c r="B23" s="14" t="s">
        <v>63</v>
      </c>
      <c r="C23" s="45" t="s">
        <v>72</v>
      </c>
      <c r="D23" s="66">
        <v>53572</v>
      </c>
      <c r="E23" s="69"/>
      <c r="F23" s="67">
        <f t="shared" si="0"/>
        <v>0</v>
      </c>
      <c r="G23" s="66">
        <v>61891</v>
      </c>
      <c r="H23" s="7">
        <v>6.7000000000000004E-2</v>
      </c>
      <c r="I23" s="60">
        <f t="shared" si="1"/>
        <v>0</v>
      </c>
      <c r="J23" s="15">
        <f t="shared" si="2"/>
        <v>0</v>
      </c>
      <c r="K23" s="66">
        <v>8319</v>
      </c>
      <c r="L23" s="7">
        <v>6.7000000000000004E-2</v>
      </c>
      <c r="M23" s="60">
        <f t="shared" si="3"/>
        <v>0</v>
      </c>
      <c r="N23" s="15">
        <f t="shared" si="4"/>
        <v>0</v>
      </c>
    </row>
    <row r="24" spans="1:14" ht="15" x14ac:dyDescent="0.2">
      <c r="A24" s="43">
        <v>16</v>
      </c>
      <c r="B24" s="14" t="s">
        <v>64</v>
      </c>
      <c r="C24" s="45" t="s">
        <v>72</v>
      </c>
      <c r="D24" s="66">
        <v>55598</v>
      </c>
      <c r="E24" s="69"/>
      <c r="F24" s="67">
        <f t="shared" si="0"/>
        <v>0</v>
      </c>
      <c r="G24" s="66">
        <v>64192</v>
      </c>
      <c r="H24" s="7">
        <v>6.7000000000000004E-2</v>
      </c>
      <c r="I24" s="60">
        <f t="shared" si="1"/>
        <v>0</v>
      </c>
      <c r="J24" s="15">
        <f t="shared" si="2"/>
        <v>0</v>
      </c>
      <c r="K24" s="66">
        <v>8594</v>
      </c>
      <c r="L24" s="7">
        <v>6.7000000000000004E-2</v>
      </c>
      <c r="M24" s="60">
        <f t="shared" si="3"/>
        <v>0</v>
      </c>
      <c r="N24" s="15">
        <f t="shared" si="4"/>
        <v>0</v>
      </c>
    </row>
    <row r="25" spans="1:14" ht="15" x14ac:dyDescent="0.2">
      <c r="A25" s="43">
        <v>17</v>
      </c>
      <c r="B25" s="14" t="s">
        <v>23</v>
      </c>
      <c r="C25" s="45" t="s">
        <v>72</v>
      </c>
      <c r="D25" s="66">
        <v>972</v>
      </c>
      <c r="E25" s="69"/>
      <c r="F25" s="67">
        <f t="shared" si="0"/>
        <v>0</v>
      </c>
      <c r="G25" s="66">
        <v>1001</v>
      </c>
      <c r="H25" s="7">
        <v>6.7000000000000004E-2</v>
      </c>
      <c r="I25" s="60">
        <f t="shared" si="1"/>
        <v>0</v>
      </c>
      <c r="J25" s="15">
        <f t="shared" si="2"/>
        <v>0</v>
      </c>
      <c r="K25" s="66">
        <v>29</v>
      </c>
      <c r="L25" s="7">
        <v>6.7000000000000004E-2</v>
      </c>
      <c r="M25" s="60">
        <f t="shared" si="3"/>
        <v>0</v>
      </c>
      <c r="N25" s="15">
        <f t="shared" si="4"/>
        <v>0</v>
      </c>
    </row>
    <row r="26" spans="1:14" ht="25.5" x14ac:dyDescent="0.2">
      <c r="A26" s="43">
        <v>18</v>
      </c>
      <c r="B26" s="14" t="s">
        <v>43</v>
      </c>
      <c r="C26" s="45" t="s">
        <v>72</v>
      </c>
      <c r="D26" s="66">
        <v>2013</v>
      </c>
      <c r="E26" s="69"/>
      <c r="F26" s="67">
        <f t="shared" si="0"/>
        <v>0</v>
      </c>
      <c r="G26" s="66">
        <v>2288</v>
      </c>
      <c r="H26" s="7">
        <v>6.7000000000000004E-2</v>
      </c>
      <c r="I26" s="60">
        <f t="shared" si="1"/>
        <v>0</v>
      </c>
      <c r="J26" s="15">
        <f t="shared" si="2"/>
        <v>0</v>
      </c>
      <c r="K26" s="66">
        <v>275</v>
      </c>
      <c r="L26" s="7">
        <v>6.7000000000000004E-2</v>
      </c>
      <c r="M26" s="60">
        <f t="shared" si="3"/>
        <v>0</v>
      </c>
      <c r="N26" s="15">
        <f t="shared" si="4"/>
        <v>0</v>
      </c>
    </row>
    <row r="27" spans="1:14" ht="15" x14ac:dyDescent="0.2">
      <c r="A27" s="43">
        <v>19</v>
      </c>
      <c r="B27" s="14" t="s">
        <v>24</v>
      </c>
      <c r="C27" s="45" t="s">
        <v>72</v>
      </c>
      <c r="D27" s="66">
        <v>6090</v>
      </c>
      <c r="E27" s="69"/>
      <c r="F27" s="67">
        <f t="shared" si="0"/>
        <v>0</v>
      </c>
      <c r="G27" s="66">
        <v>6915</v>
      </c>
      <c r="H27" s="7">
        <v>6.7000000000000004E-2</v>
      </c>
      <c r="I27" s="60">
        <f t="shared" si="1"/>
        <v>0</v>
      </c>
      <c r="J27" s="15">
        <f t="shared" si="2"/>
        <v>0</v>
      </c>
      <c r="K27" s="66">
        <v>825</v>
      </c>
      <c r="L27" s="7">
        <v>6.7000000000000004E-2</v>
      </c>
      <c r="M27" s="60">
        <f t="shared" si="3"/>
        <v>0</v>
      </c>
      <c r="N27" s="15">
        <f t="shared" si="4"/>
        <v>0</v>
      </c>
    </row>
    <row r="28" spans="1:14" ht="25.5" x14ac:dyDescent="0.2">
      <c r="A28" s="43">
        <v>20</v>
      </c>
      <c r="B28" s="14" t="s">
        <v>25</v>
      </c>
      <c r="C28" s="45" t="s">
        <v>72</v>
      </c>
      <c r="D28" s="66">
        <v>34911</v>
      </c>
      <c r="E28" s="69"/>
      <c r="F28" s="67">
        <f t="shared" si="0"/>
        <v>0</v>
      </c>
      <c r="G28" s="66">
        <v>40265</v>
      </c>
      <c r="H28" s="7">
        <v>6.7000000000000004E-2</v>
      </c>
      <c r="I28" s="60">
        <f t="shared" si="1"/>
        <v>0</v>
      </c>
      <c r="J28" s="15">
        <f t="shared" si="2"/>
        <v>0</v>
      </c>
      <c r="K28" s="66">
        <v>5354</v>
      </c>
      <c r="L28" s="7">
        <v>6.7000000000000004E-2</v>
      </c>
      <c r="M28" s="60">
        <f t="shared" si="3"/>
        <v>0</v>
      </c>
      <c r="N28" s="15">
        <f t="shared" si="4"/>
        <v>0</v>
      </c>
    </row>
    <row r="29" spans="1:14" ht="15" x14ac:dyDescent="0.2">
      <c r="A29" s="43">
        <v>21</v>
      </c>
      <c r="B29" s="14" t="s">
        <v>26</v>
      </c>
      <c r="C29" s="45" t="s">
        <v>72</v>
      </c>
      <c r="D29" s="66">
        <v>34911</v>
      </c>
      <c r="E29" s="69"/>
      <c r="F29" s="67">
        <f t="shared" si="0"/>
        <v>0</v>
      </c>
      <c r="G29" s="66">
        <v>40265</v>
      </c>
      <c r="H29" s="7">
        <v>6.7000000000000004E-2</v>
      </c>
      <c r="I29" s="60">
        <f t="shared" si="1"/>
        <v>0</v>
      </c>
      <c r="J29" s="15">
        <f t="shared" si="2"/>
        <v>0</v>
      </c>
      <c r="K29" s="66">
        <v>5354</v>
      </c>
      <c r="L29" s="7">
        <v>6.7000000000000004E-2</v>
      </c>
      <c r="M29" s="60">
        <f t="shared" si="3"/>
        <v>0</v>
      </c>
      <c r="N29" s="15">
        <f t="shared" si="4"/>
        <v>0</v>
      </c>
    </row>
    <row r="30" spans="1:14" ht="15" x14ac:dyDescent="0.2">
      <c r="A30" s="43">
        <v>22</v>
      </c>
      <c r="B30" s="14" t="s">
        <v>27</v>
      </c>
      <c r="C30" s="45" t="s">
        <v>72</v>
      </c>
      <c r="D30" s="66">
        <v>2013</v>
      </c>
      <c r="E30" s="69"/>
      <c r="F30" s="67">
        <f t="shared" si="0"/>
        <v>0</v>
      </c>
      <c r="G30" s="66">
        <v>2287</v>
      </c>
      <c r="H30" s="7">
        <v>6.7000000000000004E-2</v>
      </c>
      <c r="I30" s="60">
        <f t="shared" si="1"/>
        <v>0</v>
      </c>
      <c r="J30" s="15">
        <f t="shared" si="2"/>
        <v>0</v>
      </c>
      <c r="K30" s="66">
        <v>274</v>
      </c>
      <c r="L30" s="7">
        <v>6.7000000000000004E-2</v>
      </c>
      <c r="M30" s="60">
        <f t="shared" si="3"/>
        <v>0</v>
      </c>
      <c r="N30" s="15">
        <f t="shared" si="4"/>
        <v>0</v>
      </c>
    </row>
    <row r="31" spans="1:14" ht="38.25" x14ac:dyDescent="0.2">
      <c r="A31" s="43">
        <v>23</v>
      </c>
      <c r="B31" s="14" t="s">
        <v>28</v>
      </c>
      <c r="C31" s="45" t="s">
        <v>72</v>
      </c>
      <c r="D31" s="66">
        <v>40950</v>
      </c>
      <c r="E31" s="69"/>
      <c r="F31" s="67">
        <f t="shared" si="0"/>
        <v>0</v>
      </c>
      <c r="G31" s="66">
        <v>47126</v>
      </c>
      <c r="H31" s="7">
        <v>6.7000000000000004E-2</v>
      </c>
      <c r="I31" s="60">
        <f t="shared" si="1"/>
        <v>0</v>
      </c>
      <c r="J31" s="15">
        <f t="shared" si="2"/>
        <v>0</v>
      </c>
      <c r="K31" s="66">
        <v>6176</v>
      </c>
      <c r="L31" s="7">
        <v>6.7000000000000004E-2</v>
      </c>
      <c r="M31" s="60">
        <f t="shared" si="3"/>
        <v>0</v>
      </c>
      <c r="N31" s="15">
        <f t="shared" si="4"/>
        <v>0</v>
      </c>
    </row>
    <row r="32" spans="1:14" ht="15" x14ac:dyDescent="0.2">
      <c r="A32" s="43">
        <v>24</v>
      </c>
      <c r="B32" s="14" t="s">
        <v>29</v>
      </c>
      <c r="C32" s="45" t="s">
        <v>72</v>
      </c>
      <c r="D32" s="66">
        <v>8033</v>
      </c>
      <c r="E32" s="69"/>
      <c r="F32" s="67">
        <f t="shared" si="0"/>
        <v>0</v>
      </c>
      <c r="G32" s="66">
        <v>9189</v>
      </c>
      <c r="H32" s="7">
        <v>6.7000000000000004E-2</v>
      </c>
      <c r="I32" s="60">
        <f t="shared" si="1"/>
        <v>0</v>
      </c>
      <c r="J32" s="15">
        <f t="shared" si="2"/>
        <v>0</v>
      </c>
      <c r="K32" s="66">
        <v>1156</v>
      </c>
      <c r="L32" s="7">
        <v>6.7000000000000004E-2</v>
      </c>
      <c r="M32" s="60">
        <f t="shared" si="3"/>
        <v>0</v>
      </c>
      <c r="N32" s="15">
        <f t="shared" si="4"/>
        <v>0</v>
      </c>
    </row>
    <row r="33" spans="1:14" ht="15" x14ac:dyDescent="0.2">
      <c r="A33" s="43">
        <v>25</v>
      </c>
      <c r="B33" s="14" t="s">
        <v>30</v>
      </c>
      <c r="C33" s="45" t="s">
        <v>72</v>
      </c>
      <c r="D33" s="66">
        <v>34911</v>
      </c>
      <c r="E33" s="69"/>
      <c r="F33" s="67">
        <f t="shared" si="0"/>
        <v>0</v>
      </c>
      <c r="G33" s="66">
        <v>40265</v>
      </c>
      <c r="H33" s="7">
        <v>6.7000000000000004E-2</v>
      </c>
      <c r="I33" s="60">
        <f t="shared" si="1"/>
        <v>0</v>
      </c>
      <c r="J33" s="15">
        <f t="shared" si="2"/>
        <v>0</v>
      </c>
      <c r="K33" s="66">
        <v>5354</v>
      </c>
      <c r="L33" s="7">
        <v>6.7000000000000004E-2</v>
      </c>
      <c r="M33" s="60">
        <f t="shared" si="3"/>
        <v>0</v>
      </c>
      <c r="N33" s="15">
        <f t="shared" si="4"/>
        <v>0</v>
      </c>
    </row>
    <row r="34" spans="1:14" ht="15" x14ac:dyDescent="0.2">
      <c r="A34" s="43">
        <v>26</v>
      </c>
      <c r="B34" s="14" t="s">
        <v>31</v>
      </c>
      <c r="C34" s="45" t="s">
        <v>72</v>
      </c>
      <c r="D34" s="66">
        <v>1935</v>
      </c>
      <c r="E34" s="69"/>
      <c r="F34" s="67">
        <f t="shared" si="0"/>
        <v>0</v>
      </c>
      <c r="G34" s="66">
        <v>2206</v>
      </c>
      <c r="H34" s="7">
        <v>6.7000000000000004E-2</v>
      </c>
      <c r="I34" s="60">
        <f t="shared" si="1"/>
        <v>0</v>
      </c>
      <c r="J34" s="15">
        <f t="shared" si="2"/>
        <v>0</v>
      </c>
      <c r="K34" s="66">
        <v>271</v>
      </c>
      <c r="L34" s="7">
        <v>6.7000000000000004E-2</v>
      </c>
      <c r="M34" s="60">
        <f t="shared" si="3"/>
        <v>0</v>
      </c>
      <c r="N34" s="15">
        <f t="shared" si="4"/>
        <v>0</v>
      </c>
    </row>
    <row r="35" spans="1:14" ht="15" x14ac:dyDescent="0.2">
      <c r="A35" s="43">
        <v>27</v>
      </c>
      <c r="B35" s="14" t="s">
        <v>32</v>
      </c>
      <c r="C35" s="45" t="s">
        <v>72</v>
      </c>
      <c r="D35" s="66">
        <v>9062</v>
      </c>
      <c r="E35" s="69"/>
      <c r="F35" s="67">
        <f t="shared" si="0"/>
        <v>0</v>
      </c>
      <c r="G35" s="66">
        <v>10439</v>
      </c>
      <c r="H35" s="7">
        <v>6.7000000000000004E-2</v>
      </c>
      <c r="I35" s="60">
        <f t="shared" si="1"/>
        <v>0</v>
      </c>
      <c r="J35" s="15">
        <f t="shared" si="2"/>
        <v>0</v>
      </c>
      <c r="K35" s="66">
        <v>1377</v>
      </c>
      <c r="L35" s="7">
        <v>6.7000000000000004E-2</v>
      </c>
      <c r="M35" s="60">
        <f t="shared" si="3"/>
        <v>0</v>
      </c>
      <c r="N35" s="15">
        <f t="shared" si="4"/>
        <v>0</v>
      </c>
    </row>
    <row r="36" spans="1:14" ht="15" x14ac:dyDescent="0.2">
      <c r="A36" s="43">
        <v>28</v>
      </c>
      <c r="B36" s="14" t="s">
        <v>33</v>
      </c>
      <c r="C36" s="45" t="s">
        <v>72</v>
      </c>
      <c r="D36" s="66">
        <v>1811</v>
      </c>
      <c r="E36" s="69"/>
      <c r="F36" s="67">
        <f t="shared" si="0"/>
        <v>0</v>
      </c>
      <c r="G36" s="66">
        <v>2123</v>
      </c>
      <c r="H36" s="7">
        <v>6.7000000000000004E-2</v>
      </c>
      <c r="I36" s="60">
        <f t="shared" si="1"/>
        <v>0</v>
      </c>
      <c r="J36" s="15">
        <f t="shared" si="2"/>
        <v>0</v>
      </c>
      <c r="K36" s="66">
        <v>312</v>
      </c>
      <c r="L36" s="7">
        <v>6.7000000000000004E-2</v>
      </c>
      <c r="M36" s="60">
        <f t="shared" si="3"/>
        <v>0</v>
      </c>
      <c r="N36" s="15">
        <f t="shared" si="4"/>
        <v>0</v>
      </c>
    </row>
    <row r="37" spans="1:14" ht="15" x14ac:dyDescent="0.2">
      <c r="A37" s="43">
        <v>29</v>
      </c>
      <c r="B37" s="14" t="s">
        <v>34</v>
      </c>
      <c r="C37" s="45" t="s">
        <v>72</v>
      </c>
      <c r="D37" s="66">
        <v>34872</v>
      </c>
      <c r="E37" s="69"/>
      <c r="F37" s="67">
        <f t="shared" si="0"/>
        <v>0</v>
      </c>
      <c r="G37" s="66">
        <v>40223</v>
      </c>
      <c r="H37" s="7">
        <v>6.7000000000000004E-2</v>
      </c>
      <c r="I37" s="60">
        <f t="shared" si="1"/>
        <v>0</v>
      </c>
      <c r="J37" s="15">
        <f t="shared" si="2"/>
        <v>0</v>
      </c>
      <c r="K37" s="66">
        <v>5351</v>
      </c>
      <c r="L37" s="7">
        <v>6.7000000000000004E-2</v>
      </c>
      <c r="M37" s="60">
        <f t="shared" si="3"/>
        <v>0</v>
      </c>
      <c r="N37" s="15">
        <f t="shared" si="4"/>
        <v>0</v>
      </c>
    </row>
    <row r="38" spans="1:14" ht="25.5" x14ac:dyDescent="0.2">
      <c r="A38" s="43">
        <v>30</v>
      </c>
      <c r="B38" s="14" t="s">
        <v>35</v>
      </c>
      <c r="C38" s="45" t="s">
        <v>72</v>
      </c>
      <c r="D38" s="66">
        <v>366</v>
      </c>
      <c r="E38" s="69"/>
      <c r="F38" s="67">
        <f t="shared" si="0"/>
        <v>0</v>
      </c>
      <c r="G38" s="66">
        <v>508</v>
      </c>
      <c r="H38" s="7">
        <v>6.7000000000000004E-2</v>
      </c>
      <c r="I38" s="60">
        <f t="shared" si="1"/>
        <v>0</v>
      </c>
      <c r="J38" s="15">
        <f t="shared" si="2"/>
        <v>0</v>
      </c>
      <c r="K38" s="66">
        <v>142</v>
      </c>
      <c r="L38" s="7">
        <v>6.7000000000000004E-2</v>
      </c>
      <c r="M38" s="60">
        <f t="shared" si="3"/>
        <v>0</v>
      </c>
      <c r="N38" s="15">
        <f t="shared" si="4"/>
        <v>0</v>
      </c>
    </row>
    <row r="39" spans="1:14" ht="15" x14ac:dyDescent="0.2">
      <c r="A39" s="43">
        <v>31</v>
      </c>
      <c r="B39" s="14" t="s">
        <v>36</v>
      </c>
      <c r="C39" s="45" t="s">
        <v>72</v>
      </c>
      <c r="D39" s="66">
        <v>5526</v>
      </c>
      <c r="E39" s="69"/>
      <c r="F39" s="67">
        <f t="shared" si="0"/>
        <v>0</v>
      </c>
      <c r="G39" s="66">
        <v>6392</v>
      </c>
      <c r="H39" s="7">
        <v>6.7000000000000004E-2</v>
      </c>
      <c r="I39" s="60">
        <f t="shared" si="1"/>
        <v>0</v>
      </c>
      <c r="J39" s="15">
        <f t="shared" si="2"/>
        <v>0</v>
      </c>
      <c r="K39" s="66">
        <v>866</v>
      </c>
      <c r="L39" s="7">
        <v>6.7000000000000004E-2</v>
      </c>
      <c r="M39" s="60">
        <f t="shared" si="3"/>
        <v>0</v>
      </c>
      <c r="N39" s="15">
        <f t="shared" si="4"/>
        <v>0</v>
      </c>
    </row>
    <row r="40" spans="1:14" ht="15" x14ac:dyDescent="0.2">
      <c r="A40" s="43">
        <v>32</v>
      </c>
      <c r="B40" s="14" t="s">
        <v>37</v>
      </c>
      <c r="C40" s="45" t="s">
        <v>72</v>
      </c>
      <c r="D40" s="66">
        <v>2026</v>
      </c>
      <c r="E40" s="69"/>
      <c r="F40" s="67">
        <f t="shared" si="0"/>
        <v>0</v>
      </c>
      <c r="G40" s="66">
        <v>2301</v>
      </c>
      <c r="H40" s="7">
        <v>6.7000000000000004E-2</v>
      </c>
      <c r="I40" s="60">
        <f t="shared" si="1"/>
        <v>0</v>
      </c>
      <c r="J40" s="15">
        <f t="shared" si="2"/>
        <v>0</v>
      </c>
      <c r="K40" s="66">
        <v>275</v>
      </c>
      <c r="L40" s="7">
        <v>6.7000000000000004E-2</v>
      </c>
      <c r="M40" s="60">
        <f t="shared" si="3"/>
        <v>0</v>
      </c>
      <c r="N40" s="15">
        <f t="shared" si="4"/>
        <v>0</v>
      </c>
    </row>
    <row r="41" spans="1:14" ht="15" x14ac:dyDescent="0.2">
      <c r="A41" s="43">
        <v>33</v>
      </c>
      <c r="B41" s="14" t="s">
        <v>38</v>
      </c>
      <c r="C41" s="45" t="s">
        <v>72</v>
      </c>
      <c r="D41" s="66">
        <v>1935</v>
      </c>
      <c r="E41" s="69"/>
      <c r="F41" s="67">
        <f t="shared" si="0"/>
        <v>0</v>
      </c>
      <c r="G41" s="66">
        <v>2206</v>
      </c>
      <c r="H41" s="7">
        <v>6.7000000000000004E-2</v>
      </c>
      <c r="I41" s="60">
        <f t="shared" si="1"/>
        <v>0</v>
      </c>
      <c r="J41" s="15">
        <f t="shared" si="2"/>
        <v>0</v>
      </c>
      <c r="K41" s="66">
        <v>271</v>
      </c>
      <c r="L41" s="7">
        <v>6.7000000000000004E-2</v>
      </c>
      <c r="M41" s="60">
        <f t="shared" si="3"/>
        <v>0</v>
      </c>
      <c r="N41" s="15">
        <f t="shared" si="4"/>
        <v>0</v>
      </c>
    </row>
    <row r="42" spans="1:14" ht="15" x14ac:dyDescent="0.2">
      <c r="A42" s="43">
        <v>34</v>
      </c>
      <c r="B42" s="14" t="s">
        <v>39</v>
      </c>
      <c r="C42" s="45" t="s">
        <v>72</v>
      </c>
      <c r="D42" s="66">
        <v>366</v>
      </c>
      <c r="E42" s="69"/>
      <c r="F42" s="67">
        <f t="shared" si="0"/>
        <v>0</v>
      </c>
      <c r="G42" s="66">
        <v>508</v>
      </c>
      <c r="H42" s="7">
        <v>6.7000000000000004E-2</v>
      </c>
      <c r="I42" s="60">
        <f t="shared" si="1"/>
        <v>0</v>
      </c>
      <c r="J42" s="15">
        <f t="shared" si="2"/>
        <v>0</v>
      </c>
      <c r="K42" s="66">
        <v>142</v>
      </c>
      <c r="L42" s="7">
        <v>6.7000000000000004E-2</v>
      </c>
      <c r="M42" s="60">
        <f t="shared" si="3"/>
        <v>0</v>
      </c>
      <c r="N42" s="15">
        <f t="shared" si="4"/>
        <v>0</v>
      </c>
    </row>
    <row r="43" spans="1:14" ht="15" x14ac:dyDescent="0.2">
      <c r="A43" s="43">
        <v>35</v>
      </c>
      <c r="B43" s="14" t="s">
        <v>40</v>
      </c>
      <c r="C43" s="45" t="s">
        <v>72</v>
      </c>
      <c r="D43" s="66">
        <v>5526</v>
      </c>
      <c r="E43" s="69"/>
      <c r="F43" s="67">
        <f t="shared" si="0"/>
        <v>0</v>
      </c>
      <c r="G43" s="66">
        <v>6392</v>
      </c>
      <c r="H43" s="7">
        <v>6.7000000000000004E-2</v>
      </c>
      <c r="I43" s="60">
        <f t="shared" si="1"/>
        <v>0</v>
      </c>
      <c r="J43" s="15">
        <f t="shared" si="2"/>
        <v>0</v>
      </c>
      <c r="K43" s="66">
        <v>866</v>
      </c>
      <c r="L43" s="7">
        <v>6.7000000000000004E-2</v>
      </c>
      <c r="M43" s="60">
        <f t="shared" si="3"/>
        <v>0</v>
      </c>
      <c r="N43" s="15">
        <f t="shared" si="4"/>
        <v>0</v>
      </c>
    </row>
    <row r="44" spans="1:14" ht="15" x14ac:dyDescent="0.2">
      <c r="A44" s="43">
        <v>36</v>
      </c>
      <c r="B44" s="14" t="s">
        <v>41</v>
      </c>
      <c r="C44" s="45" t="s">
        <v>72</v>
      </c>
      <c r="D44" s="66">
        <v>34872</v>
      </c>
      <c r="E44" s="69"/>
      <c r="F44" s="67">
        <f t="shared" si="0"/>
        <v>0</v>
      </c>
      <c r="G44" s="66">
        <v>40223</v>
      </c>
      <c r="H44" s="7">
        <v>6.7000000000000004E-2</v>
      </c>
      <c r="I44" s="60">
        <f t="shared" si="1"/>
        <v>0</v>
      </c>
      <c r="J44" s="15">
        <f t="shared" si="2"/>
        <v>0</v>
      </c>
      <c r="K44" s="66">
        <v>5351</v>
      </c>
      <c r="L44" s="7">
        <v>6.7000000000000004E-2</v>
      </c>
      <c r="M44" s="60">
        <f t="shared" si="3"/>
        <v>0</v>
      </c>
      <c r="N44" s="15">
        <f t="shared" si="4"/>
        <v>0</v>
      </c>
    </row>
    <row r="45" spans="1:14" ht="15" x14ac:dyDescent="0.2">
      <c r="A45" s="43">
        <v>37</v>
      </c>
      <c r="B45" s="14" t="s">
        <v>42</v>
      </c>
      <c r="C45" s="45" t="s">
        <v>72</v>
      </c>
      <c r="D45" s="66">
        <v>1811</v>
      </c>
      <c r="E45" s="69"/>
      <c r="F45" s="67">
        <f t="shared" si="0"/>
        <v>0</v>
      </c>
      <c r="G45" s="66">
        <v>2123</v>
      </c>
      <c r="H45" s="7">
        <v>6.7000000000000004E-2</v>
      </c>
      <c r="I45" s="60">
        <f t="shared" si="1"/>
        <v>0</v>
      </c>
      <c r="J45" s="15">
        <f t="shared" si="2"/>
        <v>0</v>
      </c>
      <c r="K45" s="66">
        <v>312</v>
      </c>
      <c r="L45" s="7">
        <v>6.7000000000000004E-2</v>
      </c>
      <c r="M45" s="60">
        <f t="shared" si="3"/>
        <v>0</v>
      </c>
      <c r="N45" s="15">
        <f t="shared" si="4"/>
        <v>0</v>
      </c>
    </row>
    <row r="46" spans="1:14" ht="15" x14ac:dyDescent="0.2">
      <c r="A46" s="43">
        <v>38</v>
      </c>
      <c r="B46" s="14" t="s">
        <v>44</v>
      </c>
      <c r="C46" s="45" t="s">
        <v>72</v>
      </c>
      <c r="D46" s="66">
        <v>2026</v>
      </c>
      <c r="E46" s="69"/>
      <c r="F46" s="67">
        <f t="shared" si="0"/>
        <v>0</v>
      </c>
      <c r="G46" s="66">
        <v>2301</v>
      </c>
      <c r="H46" s="7">
        <v>6.7000000000000004E-2</v>
      </c>
      <c r="I46" s="60">
        <f t="shared" si="1"/>
        <v>0</v>
      </c>
      <c r="J46" s="15">
        <f t="shared" si="2"/>
        <v>0</v>
      </c>
      <c r="K46" s="66">
        <v>275</v>
      </c>
      <c r="L46" s="7">
        <v>6.7000000000000004E-2</v>
      </c>
      <c r="M46" s="60">
        <f t="shared" si="3"/>
        <v>0</v>
      </c>
      <c r="N46" s="15">
        <f t="shared" si="4"/>
        <v>0</v>
      </c>
    </row>
    <row r="47" spans="1:14" ht="15" x14ac:dyDescent="0.2">
      <c r="A47" s="43">
        <v>39</v>
      </c>
      <c r="B47" s="14" t="s">
        <v>45</v>
      </c>
      <c r="C47" s="45" t="s">
        <v>72</v>
      </c>
      <c r="D47" s="66">
        <v>3710</v>
      </c>
      <c r="E47" s="69"/>
      <c r="F47" s="67">
        <f t="shared" si="0"/>
        <v>0</v>
      </c>
      <c r="G47" s="66">
        <v>4253</v>
      </c>
      <c r="H47" s="7">
        <v>6.7000000000000004E-2</v>
      </c>
      <c r="I47" s="60">
        <f t="shared" si="1"/>
        <v>0</v>
      </c>
      <c r="J47" s="15">
        <f t="shared" si="2"/>
        <v>0</v>
      </c>
      <c r="K47" s="66">
        <v>543</v>
      </c>
      <c r="L47" s="7">
        <v>6.7000000000000004E-2</v>
      </c>
      <c r="M47" s="60">
        <f t="shared" si="3"/>
        <v>0</v>
      </c>
      <c r="N47" s="15">
        <f t="shared" si="4"/>
        <v>0</v>
      </c>
    </row>
    <row r="48" spans="1:14" ht="25.5" x14ac:dyDescent="0.2">
      <c r="A48" s="43">
        <v>40</v>
      </c>
      <c r="B48" s="14" t="s">
        <v>46</v>
      </c>
      <c r="C48" s="45" t="s">
        <v>72</v>
      </c>
      <c r="D48" s="66">
        <v>2029</v>
      </c>
      <c r="E48" s="69"/>
      <c r="F48" s="67">
        <f t="shared" si="0"/>
        <v>0</v>
      </c>
      <c r="G48" s="66">
        <v>2304</v>
      </c>
      <c r="H48" s="7">
        <v>6.7000000000000004E-2</v>
      </c>
      <c r="I48" s="60">
        <f t="shared" si="1"/>
        <v>0</v>
      </c>
      <c r="J48" s="15">
        <f t="shared" si="2"/>
        <v>0</v>
      </c>
      <c r="K48" s="66">
        <v>275</v>
      </c>
      <c r="L48" s="7">
        <v>6.7000000000000004E-2</v>
      </c>
      <c r="M48" s="60">
        <f t="shared" si="3"/>
        <v>0</v>
      </c>
      <c r="N48" s="15">
        <f t="shared" si="4"/>
        <v>0</v>
      </c>
    </row>
    <row r="49" spans="1:14" ht="15" x14ac:dyDescent="0.2">
      <c r="A49" s="43">
        <v>41</v>
      </c>
      <c r="B49" s="14" t="s">
        <v>47</v>
      </c>
      <c r="C49" s="45" t="s">
        <v>72</v>
      </c>
      <c r="D49" s="66">
        <v>5952</v>
      </c>
      <c r="E49" s="69"/>
      <c r="F49" s="67">
        <f t="shared" si="0"/>
        <v>0</v>
      </c>
      <c r="G49" s="66">
        <v>6830</v>
      </c>
      <c r="H49" s="7">
        <v>6.7000000000000004E-2</v>
      </c>
      <c r="I49" s="60">
        <f t="shared" si="1"/>
        <v>0</v>
      </c>
      <c r="J49" s="15">
        <f t="shared" si="2"/>
        <v>0</v>
      </c>
      <c r="K49" s="66">
        <v>878</v>
      </c>
      <c r="L49" s="7">
        <v>6.7000000000000004E-2</v>
      </c>
      <c r="M49" s="60">
        <f t="shared" si="3"/>
        <v>0</v>
      </c>
      <c r="N49" s="15">
        <f t="shared" si="4"/>
        <v>0</v>
      </c>
    </row>
    <row r="50" spans="1:14" ht="15" x14ac:dyDescent="0.2">
      <c r="A50" s="43">
        <v>42</v>
      </c>
      <c r="B50" s="14" t="s">
        <v>48</v>
      </c>
      <c r="C50" s="45" t="s">
        <v>72</v>
      </c>
      <c r="D50" s="66">
        <v>4060</v>
      </c>
      <c r="E50" s="69"/>
      <c r="F50" s="67">
        <f t="shared" si="0"/>
        <v>0</v>
      </c>
      <c r="G50" s="66">
        <v>4610</v>
      </c>
      <c r="H50" s="7">
        <v>6.7000000000000004E-2</v>
      </c>
      <c r="I50" s="60">
        <f t="shared" si="1"/>
        <v>0</v>
      </c>
      <c r="J50" s="15">
        <f t="shared" si="2"/>
        <v>0</v>
      </c>
      <c r="K50" s="66">
        <v>550</v>
      </c>
      <c r="L50" s="7">
        <v>6.7000000000000004E-2</v>
      </c>
      <c r="M50" s="60">
        <f t="shared" si="3"/>
        <v>0</v>
      </c>
      <c r="N50" s="15">
        <f t="shared" si="4"/>
        <v>0</v>
      </c>
    </row>
    <row r="51" spans="1:14" ht="15" x14ac:dyDescent="0.2">
      <c r="A51" s="43">
        <v>43</v>
      </c>
      <c r="B51" s="14" t="s">
        <v>49</v>
      </c>
      <c r="C51" s="45" t="s">
        <v>72</v>
      </c>
      <c r="D51" s="66">
        <v>15724</v>
      </c>
      <c r="E51" s="69"/>
      <c r="F51" s="67">
        <f t="shared" si="0"/>
        <v>0</v>
      </c>
      <c r="G51" s="66">
        <v>18138</v>
      </c>
      <c r="H51" s="7">
        <v>6.7000000000000004E-2</v>
      </c>
      <c r="I51" s="60">
        <f t="shared" si="1"/>
        <v>0</v>
      </c>
      <c r="J51" s="15">
        <f t="shared" si="2"/>
        <v>0</v>
      </c>
      <c r="K51" s="66">
        <v>2414</v>
      </c>
      <c r="L51" s="7">
        <v>6.7000000000000004E-2</v>
      </c>
      <c r="M51" s="60">
        <f t="shared" si="3"/>
        <v>0</v>
      </c>
      <c r="N51" s="15">
        <f t="shared" si="4"/>
        <v>0</v>
      </c>
    </row>
    <row r="52" spans="1:14" ht="25.5" x14ac:dyDescent="0.2">
      <c r="A52" s="43">
        <v>44</v>
      </c>
      <c r="B52" s="14" t="s">
        <v>65</v>
      </c>
      <c r="C52" s="45" t="s">
        <v>72</v>
      </c>
      <c r="D52" s="66">
        <v>28091</v>
      </c>
      <c r="E52" s="69"/>
      <c r="F52" s="67">
        <f t="shared" si="0"/>
        <v>0</v>
      </c>
      <c r="G52" s="66">
        <v>32191</v>
      </c>
      <c r="H52" s="7">
        <v>6.7000000000000004E-2</v>
      </c>
      <c r="I52" s="60">
        <f t="shared" si="1"/>
        <v>0</v>
      </c>
      <c r="J52" s="15">
        <f t="shared" si="2"/>
        <v>0</v>
      </c>
      <c r="K52" s="66">
        <v>4100</v>
      </c>
      <c r="L52" s="7">
        <v>6.7000000000000004E-2</v>
      </c>
      <c r="M52" s="60">
        <f t="shared" si="3"/>
        <v>0</v>
      </c>
      <c r="N52" s="15">
        <f t="shared" si="4"/>
        <v>0</v>
      </c>
    </row>
    <row r="53" spans="1:14" ht="15" x14ac:dyDescent="0.2">
      <c r="A53" s="43">
        <v>45</v>
      </c>
      <c r="B53" s="14" t="s">
        <v>50</v>
      </c>
      <c r="C53" s="45" t="s">
        <v>72</v>
      </c>
      <c r="D53" s="66">
        <v>5952</v>
      </c>
      <c r="E53" s="69"/>
      <c r="F53" s="67">
        <f t="shared" si="0"/>
        <v>0</v>
      </c>
      <c r="G53" s="66">
        <v>6830</v>
      </c>
      <c r="H53" s="7">
        <v>6.7000000000000004E-2</v>
      </c>
      <c r="I53" s="60">
        <f t="shared" si="1"/>
        <v>0</v>
      </c>
      <c r="J53" s="15">
        <f t="shared" si="2"/>
        <v>0</v>
      </c>
      <c r="K53" s="66">
        <v>878</v>
      </c>
      <c r="L53" s="7">
        <v>6.7000000000000004E-2</v>
      </c>
      <c r="M53" s="60">
        <f t="shared" si="3"/>
        <v>0</v>
      </c>
      <c r="N53" s="15">
        <f t="shared" si="4"/>
        <v>0</v>
      </c>
    </row>
    <row r="54" spans="1:14" ht="25.5" x14ac:dyDescent="0.2">
      <c r="A54" s="43">
        <v>46</v>
      </c>
      <c r="B54" s="14" t="s">
        <v>51</v>
      </c>
      <c r="C54" s="45" t="s">
        <v>72</v>
      </c>
      <c r="D54" s="66">
        <v>2013</v>
      </c>
      <c r="E54" s="69"/>
      <c r="F54" s="67">
        <f t="shared" si="0"/>
        <v>0</v>
      </c>
      <c r="G54" s="66">
        <v>2287</v>
      </c>
      <c r="H54" s="7">
        <v>6.7000000000000004E-2</v>
      </c>
      <c r="I54" s="60">
        <f t="shared" si="1"/>
        <v>0</v>
      </c>
      <c r="J54" s="15">
        <f t="shared" si="2"/>
        <v>0</v>
      </c>
      <c r="K54" s="66">
        <v>274</v>
      </c>
      <c r="L54" s="7">
        <v>6.7000000000000004E-2</v>
      </c>
      <c r="M54" s="60">
        <f t="shared" si="3"/>
        <v>0</v>
      </c>
      <c r="N54" s="15">
        <f t="shared" si="4"/>
        <v>0</v>
      </c>
    </row>
    <row r="55" spans="1:14" ht="15" x14ac:dyDescent="0.2">
      <c r="A55" s="43">
        <v>47</v>
      </c>
      <c r="B55" s="14" t="s">
        <v>52</v>
      </c>
      <c r="C55" s="45" t="s">
        <v>72</v>
      </c>
      <c r="D55" s="66">
        <v>2030</v>
      </c>
      <c r="E55" s="69"/>
      <c r="F55" s="67">
        <f t="shared" si="0"/>
        <v>0</v>
      </c>
      <c r="G55" s="66">
        <v>2305</v>
      </c>
      <c r="H55" s="7">
        <v>6.7000000000000004E-2</v>
      </c>
      <c r="I55" s="60">
        <f t="shared" si="1"/>
        <v>0</v>
      </c>
      <c r="J55" s="15">
        <f t="shared" si="2"/>
        <v>0</v>
      </c>
      <c r="K55" s="66">
        <v>275</v>
      </c>
      <c r="L55" s="7">
        <v>6.7000000000000004E-2</v>
      </c>
      <c r="M55" s="60">
        <f t="shared" si="3"/>
        <v>0</v>
      </c>
      <c r="N55" s="15">
        <f t="shared" si="4"/>
        <v>0</v>
      </c>
    </row>
    <row r="56" spans="1:14" ht="25.5" x14ac:dyDescent="0.2">
      <c r="A56" s="43">
        <v>48</v>
      </c>
      <c r="B56" s="14" t="s">
        <v>53</v>
      </c>
      <c r="C56" s="45" t="s">
        <v>72</v>
      </c>
      <c r="D56" s="66">
        <v>2208</v>
      </c>
      <c r="E56" s="69"/>
      <c r="F56" s="67">
        <f t="shared" si="0"/>
        <v>0</v>
      </c>
      <c r="G56" s="66">
        <v>2482</v>
      </c>
      <c r="H56" s="7">
        <v>6.7000000000000004E-2</v>
      </c>
      <c r="I56" s="60">
        <f t="shared" si="1"/>
        <v>0</v>
      </c>
      <c r="J56" s="15">
        <f t="shared" si="2"/>
        <v>0</v>
      </c>
      <c r="K56" s="66">
        <v>274</v>
      </c>
      <c r="L56" s="7">
        <v>6.7000000000000004E-2</v>
      </c>
      <c r="M56" s="60">
        <f t="shared" si="3"/>
        <v>0</v>
      </c>
      <c r="N56" s="15">
        <f t="shared" si="4"/>
        <v>0</v>
      </c>
    </row>
    <row r="57" spans="1:14" ht="15" x14ac:dyDescent="0.2">
      <c r="A57" s="43">
        <v>49</v>
      </c>
      <c r="B57" s="14" t="s">
        <v>54</v>
      </c>
      <c r="C57" s="45" t="s">
        <v>72</v>
      </c>
      <c r="D57" s="66">
        <v>2208</v>
      </c>
      <c r="E57" s="69"/>
      <c r="F57" s="67">
        <f t="shared" si="0"/>
        <v>0</v>
      </c>
      <c r="G57" s="66">
        <v>2488</v>
      </c>
      <c r="H57" s="7">
        <v>6.7000000000000004E-2</v>
      </c>
      <c r="I57" s="60">
        <f t="shared" si="1"/>
        <v>0</v>
      </c>
      <c r="J57" s="15">
        <f t="shared" si="2"/>
        <v>0</v>
      </c>
      <c r="K57" s="66">
        <v>280</v>
      </c>
      <c r="L57" s="7">
        <v>6.7000000000000004E-2</v>
      </c>
      <c r="M57" s="60">
        <f t="shared" si="3"/>
        <v>0</v>
      </c>
      <c r="N57" s="15">
        <f t="shared" si="4"/>
        <v>0</v>
      </c>
    </row>
    <row r="58" spans="1:14" ht="15" x14ac:dyDescent="0.2">
      <c r="A58" s="43">
        <v>50</v>
      </c>
      <c r="B58" s="14" t="s">
        <v>55</v>
      </c>
      <c r="C58" s="45" t="s">
        <v>72</v>
      </c>
      <c r="D58" s="66">
        <v>2208</v>
      </c>
      <c r="E58" s="69"/>
      <c r="F58" s="67">
        <f t="shared" si="0"/>
        <v>0</v>
      </c>
      <c r="G58" s="66">
        <v>2482</v>
      </c>
      <c r="H58" s="7">
        <v>6.7000000000000004E-2</v>
      </c>
      <c r="I58" s="60">
        <f t="shared" si="1"/>
        <v>0</v>
      </c>
      <c r="J58" s="15">
        <f t="shared" si="2"/>
        <v>0</v>
      </c>
      <c r="K58" s="66">
        <v>274</v>
      </c>
      <c r="L58" s="7">
        <v>6.7000000000000004E-2</v>
      </c>
      <c r="M58" s="60">
        <f t="shared" si="3"/>
        <v>0</v>
      </c>
      <c r="N58" s="15">
        <f t="shared" si="4"/>
        <v>0</v>
      </c>
    </row>
    <row r="59" spans="1:14" ht="15" x14ac:dyDescent="0.2">
      <c r="A59" s="43">
        <v>51</v>
      </c>
      <c r="B59" s="14" t="s">
        <v>56</v>
      </c>
      <c r="C59" s="45" t="s">
        <v>72</v>
      </c>
      <c r="D59" s="66">
        <v>32037</v>
      </c>
      <c r="E59" s="69"/>
      <c r="F59" s="67">
        <f t="shared" si="0"/>
        <v>0</v>
      </c>
      <c r="G59" s="66">
        <v>32312</v>
      </c>
      <c r="H59" s="7">
        <v>6.7000000000000004E-2</v>
      </c>
      <c r="I59" s="60">
        <f t="shared" si="1"/>
        <v>0</v>
      </c>
      <c r="J59" s="15">
        <f t="shared" si="2"/>
        <v>0</v>
      </c>
      <c r="K59" s="66">
        <v>275</v>
      </c>
      <c r="L59" s="7">
        <v>6.7000000000000004E-2</v>
      </c>
      <c r="M59" s="60">
        <f t="shared" si="3"/>
        <v>0</v>
      </c>
      <c r="N59" s="15">
        <f t="shared" si="4"/>
        <v>0</v>
      </c>
    </row>
    <row r="60" spans="1:14" ht="15" x14ac:dyDescent="0.2">
      <c r="A60" s="43">
        <v>52</v>
      </c>
      <c r="B60" s="14" t="s">
        <v>57</v>
      </c>
      <c r="C60" s="45" t="s">
        <v>72</v>
      </c>
      <c r="D60" s="66">
        <v>4511</v>
      </c>
      <c r="E60" s="69"/>
      <c r="F60" s="67">
        <f t="shared" si="0"/>
        <v>0</v>
      </c>
      <c r="G60" s="66">
        <v>4785</v>
      </c>
      <c r="H60" s="7">
        <v>6.7000000000000004E-2</v>
      </c>
      <c r="I60" s="60">
        <f t="shared" si="1"/>
        <v>0</v>
      </c>
      <c r="J60" s="15">
        <f t="shared" si="2"/>
        <v>0</v>
      </c>
      <c r="K60" s="66">
        <v>274</v>
      </c>
      <c r="L60" s="7">
        <v>6.7000000000000004E-2</v>
      </c>
      <c r="M60" s="60">
        <f t="shared" si="3"/>
        <v>0</v>
      </c>
      <c r="N60" s="15">
        <f t="shared" si="4"/>
        <v>0</v>
      </c>
    </row>
    <row r="61" spans="1:14" ht="15" x14ac:dyDescent="0.2">
      <c r="A61" s="43">
        <v>53</v>
      </c>
      <c r="B61" s="14" t="s">
        <v>58</v>
      </c>
      <c r="C61" s="45" t="s">
        <v>72</v>
      </c>
      <c r="D61" s="66">
        <v>20164</v>
      </c>
      <c r="E61" s="69"/>
      <c r="F61" s="67">
        <f t="shared" si="0"/>
        <v>0</v>
      </c>
      <c r="G61" s="66">
        <v>25518</v>
      </c>
      <c r="H61" s="7">
        <v>6.7000000000000004E-2</v>
      </c>
      <c r="I61" s="60">
        <f t="shared" si="1"/>
        <v>0</v>
      </c>
      <c r="J61" s="15">
        <f t="shared" si="2"/>
        <v>0</v>
      </c>
      <c r="K61" s="66">
        <v>5354</v>
      </c>
      <c r="L61" s="7">
        <v>6.7000000000000004E-2</v>
      </c>
      <c r="M61" s="60">
        <f t="shared" si="3"/>
        <v>0</v>
      </c>
      <c r="N61" s="15">
        <f t="shared" si="4"/>
        <v>0</v>
      </c>
    </row>
    <row r="62" spans="1:14" ht="15" x14ac:dyDescent="0.2">
      <c r="A62" s="43">
        <v>54</v>
      </c>
      <c r="B62" s="14" t="s">
        <v>59</v>
      </c>
      <c r="C62" s="45" t="s">
        <v>72</v>
      </c>
      <c r="D62" s="66">
        <v>16896</v>
      </c>
      <c r="E62" s="69"/>
      <c r="F62" s="67">
        <f t="shared" si="0"/>
        <v>0</v>
      </c>
      <c r="G62" s="66">
        <v>22250</v>
      </c>
      <c r="H62" s="7">
        <v>6.7000000000000004E-2</v>
      </c>
      <c r="I62" s="60">
        <f t="shared" si="1"/>
        <v>0</v>
      </c>
      <c r="J62" s="15">
        <f t="shared" si="2"/>
        <v>0</v>
      </c>
      <c r="K62" s="66">
        <v>5354</v>
      </c>
      <c r="L62" s="7">
        <v>6.7000000000000004E-2</v>
      </c>
      <c r="M62" s="60">
        <f t="shared" si="3"/>
        <v>0</v>
      </c>
      <c r="N62" s="15">
        <f t="shared" si="4"/>
        <v>0</v>
      </c>
    </row>
    <row r="63" spans="1:14" ht="26.25" thickBot="1" x14ac:dyDescent="0.25">
      <c r="A63" s="43">
        <v>55</v>
      </c>
      <c r="B63" s="47" t="s">
        <v>60</v>
      </c>
      <c r="C63" s="48" t="s">
        <v>72</v>
      </c>
      <c r="D63" s="128">
        <v>47141</v>
      </c>
      <c r="E63" s="129"/>
      <c r="F63" s="130">
        <f t="shared" si="0"/>
        <v>0</v>
      </c>
      <c r="G63" s="66">
        <v>52495</v>
      </c>
      <c r="H63" s="7">
        <v>6.7000000000000004E-2</v>
      </c>
      <c r="I63" s="60">
        <f t="shared" si="1"/>
        <v>0</v>
      </c>
      <c r="J63" s="132">
        <f t="shared" si="2"/>
        <v>0</v>
      </c>
      <c r="K63" s="66">
        <v>5354</v>
      </c>
      <c r="L63" s="7">
        <v>6.7000000000000004E-2</v>
      </c>
      <c r="M63" s="60">
        <f t="shared" si="3"/>
        <v>0</v>
      </c>
      <c r="N63" s="132">
        <f t="shared" si="4"/>
        <v>0</v>
      </c>
    </row>
    <row r="64" spans="1:14" ht="15.75" customHeight="1" thickBot="1" x14ac:dyDescent="0.25">
      <c r="A64" s="349" t="s">
        <v>73</v>
      </c>
      <c r="B64" s="350"/>
      <c r="C64" s="350"/>
      <c r="D64" s="350"/>
      <c r="E64" s="351"/>
      <c r="F64" s="56">
        <f>SUM(F9:F63)</f>
        <v>0</v>
      </c>
      <c r="G64" s="242"/>
      <c r="H64" s="243"/>
      <c r="I64" s="131"/>
      <c r="J64" s="56">
        <f>SUM(J9:J63)</f>
        <v>0</v>
      </c>
      <c r="K64" s="352"/>
      <c r="L64" s="353"/>
      <c r="M64" s="131"/>
      <c r="N64" s="56">
        <f>SUM(N9:N63)</f>
        <v>0</v>
      </c>
    </row>
    <row r="67" spans="1:13" ht="66.75" customHeight="1" x14ac:dyDescent="0.2">
      <c r="A67" s="292" t="s">
        <v>129</v>
      </c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292"/>
    </row>
    <row r="69" spans="1:13" ht="13.5" thickBot="1" x14ac:dyDescent="0.25">
      <c r="A69" s="256"/>
      <c r="B69" s="256"/>
      <c r="C69" s="256"/>
    </row>
    <row r="70" spans="1:13" ht="12.75" customHeight="1" x14ac:dyDescent="0.2">
      <c r="A70" s="343" t="s">
        <v>133</v>
      </c>
      <c r="B70" s="343"/>
      <c r="C70" s="343"/>
    </row>
    <row r="71" spans="1:13" x14ac:dyDescent="0.2">
      <c r="A71" s="257"/>
      <c r="B71" s="257"/>
    </row>
    <row r="72" spans="1:13" x14ac:dyDescent="0.2">
      <c r="A72" s="257"/>
      <c r="B72" s="257"/>
    </row>
    <row r="73" spans="1:13" x14ac:dyDescent="0.2">
      <c r="A73" s="258"/>
      <c r="B73" s="259"/>
    </row>
    <row r="74" spans="1:13" ht="13.5" thickBot="1" x14ac:dyDescent="0.25">
      <c r="A74" s="260"/>
      <c r="B74" s="261"/>
      <c r="C74" s="261"/>
    </row>
    <row r="75" spans="1:13" ht="12.75" customHeight="1" x14ac:dyDescent="0.2">
      <c r="A75" s="343" t="s">
        <v>134</v>
      </c>
      <c r="B75" s="343"/>
      <c r="C75" s="343"/>
    </row>
    <row r="76" spans="1:13" x14ac:dyDescent="0.2">
      <c r="A76" s="262" t="s">
        <v>135</v>
      </c>
      <c r="B76" s="262"/>
    </row>
  </sheetData>
  <sheetProtection selectLockedCells="1"/>
  <mergeCells count="14">
    <mergeCell ref="A70:C70"/>
    <mergeCell ref="A75:C75"/>
    <mergeCell ref="A1:N1"/>
    <mergeCell ref="A3:N3"/>
    <mergeCell ref="A67:M67"/>
    <mergeCell ref="A5:M6"/>
    <mergeCell ref="K7:N7"/>
    <mergeCell ref="A64:E64"/>
    <mergeCell ref="K64:L64"/>
    <mergeCell ref="A7:A8"/>
    <mergeCell ref="B7:B8"/>
    <mergeCell ref="C7:C8"/>
    <mergeCell ref="D7:F7"/>
    <mergeCell ref="G7:J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zoomScale="85" zoomScaleNormal="85" workbookViewId="0">
      <selection activeCell="H12" sqref="H12"/>
    </sheetView>
  </sheetViews>
  <sheetFormatPr baseColWidth="10" defaultRowHeight="12.75" x14ac:dyDescent="0.2"/>
  <cols>
    <col min="1" max="1" width="5.42578125" style="1" bestFit="1" customWidth="1"/>
    <col min="2" max="2" width="55.140625" style="1" customWidth="1"/>
    <col min="3" max="4" width="11.42578125" style="1"/>
    <col min="5" max="5" width="13.28515625" style="1" customWidth="1"/>
    <col min="6" max="6" width="15.42578125" style="1" bestFit="1" customWidth="1"/>
    <col min="7" max="7" width="15.42578125" style="1" hidden="1" customWidth="1"/>
    <col min="8" max="8" width="17.7109375" style="1" customWidth="1"/>
    <col min="9" max="9" width="18.140625" style="1" bestFit="1" customWidth="1"/>
    <col min="10" max="10" width="18.28515625" style="1" customWidth="1"/>
    <col min="11" max="16384" width="11.42578125" style="1"/>
  </cols>
  <sheetData>
    <row r="1" spans="1:10" ht="57" customHeight="1" thickBot="1" x14ac:dyDescent="0.25">
      <c r="A1" s="328" t="s">
        <v>140</v>
      </c>
      <c r="B1" s="329"/>
      <c r="C1" s="329"/>
      <c r="D1" s="329"/>
      <c r="E1" s="329"/>
      <c r="F1" s="329"/>
      <c r="G1" s="329"/>
      <c r="H1" s="329"/>
      <c r="I1" s="329"/>
      <c r="J1" s="330"/>
    </row>
    <row r="2" spans="1:10" ht="15" x14ac:dyDescent="0.2">
      <c r="A2" s="137"/>
      <c r="B2" s="134"/>
      <c r="C2" s="134"/>
      <c r="D2" s="134"/>
      <c r="E2" s="134"/>
      <c r="F2" s="134"/>
      <c r="G2" s="134"/>
      <c r="H2" s="134"/>
      <c r="I2" s="134"/>
      <c r="J2" s="134"/>
    </row>
    <row r="3" spans="1:10" x14ac:dyDescent="0.2">
      <c r="A3" s="386" t="str">
        <f>'COSTO MATERIAL DE EXAMEN'!A3:M3</f>
        <v xml:space="preserve">PROPONENTE: </v>
      </c>
      <c r="B3" s="387"/>
      <c r="C3" s="387"/>
      <c r="D3" s="387"/>
      <c r="E3" s="387"/>
      <c r="F3" s="388"/>
      <c r="G3" s="388"/>
      <c r="H3" s="388"/>
      <c r="I3" s="388"/>
      <c r="J3" s="388"/>
    </row>
    <row r="4" spans="1:10" s="12" customFormat="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125" customFormat="1" ht="21.75" customHeight="1" thickBot="1" x14ac:dyDescent="0.3">
      <c r="A5" s="362" t="s">
        <v>142</v>
      </c>
      <c r="B5" s="362"/>
      <c r="C5" s="362"/>
      <c r="D5" s="362"/>
      <c r="E5" s="362"/>
      <c r="F5" s="362"/>
      <c r="G5" s="362"/>
      <c r="H5" s="362"/>
      <c r="I5" s="362"/>
      <c r="J5" s="362"/>
    </row>
    <row r="6" spans="1:10" s="12" customFormat="1" ht="13.5" thickBot="1" x14ac:dyDescent="0.25">
      <c r="A6" s="366" t="s">
        <v>113</v>
      </c>
      <c r="B6" s="367"/>
      <c r="C6" s="367"/>
      <c r="D6" s="367"/>
      <c r="E6" s="367"/>
      <c r="F6" s="367"/>
      <c r="G6" s="367"/>
      <c r="H6" s="367"/>
      <c r="I6" s="367"/>
      <c r="J6" s="368"/>
    </row>
    <row r="7" spans="1:10" s="12" customFormat="1" ht="15.75" customHeight="1" thickBot="1" x14ac:dyDescent="0.25">
      <c r="A7" s="389" t="s">
        <v>10</v>
      </c>
      <c r="B7" s="357" t="s">
        <v>67</v>
      </c>
      <c r="C7" s="357" t="s">
        <v>68</v>
      </c>
      <c r="D7" s="357" t="s">
        <v>69</v>
      </c>
      <c r="E7" s="359" t="s">
        <v>117</v>
      </c>
      <c r="F7" s="361">
        <v>2017</v>
      </c>
      <c r="G7" s="302"/>
      <c r="H7" s="303"/>
      <c r="I7" s="301">
        <v>2018</v>
      </c>
      <c r="J7" s="303"/>
    </row>
    <row r="8" spans="1:10" ht="39.75" customHeight="1" thickBot="1" x14ac:dyDescent="0.25">
      <c r="A8" s="323"/>
      <c r="B8" s="358"/>
      <c r="C8" s="358"/>
      <c r="D8" s="358"/>
      <c r="E8" s="360"/>
      <c r="F8" s="83" t="s">
        <v>80</v>
      </c>
      <c r="G8" s="83" t="s">
        <v>70</v>
      </c>
      <c r="H8" s="207" t="s">
        <v>120</v>
      </c>
      <c r="I8" s="30" t="s">
        <v>80</v>
      </c>
      <c r="J8" s="31" t="s">
        <v>118</v>
      </c>
    </row>
    <row r="9" spans="1:10" ht="38.25" x14ac:dyDescent="0.2">
      <c r="A9" s="32">
        <v>1</v>
      </c>
      <c r="B9" s="33" t="s">
        <v>98</v>
      </c>
      <c r="C9" s="22" t="s">
        <v>72</v>
      </c>
      <c r="D9" s="22">
        <v>320000</v>
      </c>
      <c r="E9" s="28">
        <f>'COSTO MATERIAL DE EXAMEN'!D11</f>
        <v>0</v>
      </c>
      <c r="F9" s="34">
        <v>6.7000000000000004E-2</v>
      </c>
      <c r="G9" s="28">
        <f>ROUND(E9*1.067,0)</f>
        <v>0</v>
      </c>
      <c r="H9" s="35">
        <f>+ROUND(E9*(106.7%),0)*D9</f>
        <v>0</v>
      </c>
      <c r="I9" s="24">
        <v>6.7000000000000004E-2</v>
      </c>
      <c r="J9" s="25">
        <f>+ROUND(G9*(106.7%),0)*D9</f>
        <v>0</v>
      </c>
    </row>
    <row r="10" spans="1:10" ht="25.5" x14ac:dyDescent="0.2">
      <c r="A10" s="36">
        <v>2</v>
      </c>
      <c r="B10" s="37" t="s">
        <v>1</v>
      </c>
      <c r="C10" s="6" t="s">
        <v>72</v>
      </c>
      <c r="D10" s="6">
        <v>320000</v>
      </c>
      <c r="E10" s="29">
        <f>'COSTO MATERIAL DE EXAMEN'!D17</f>
        <v>0</v>
      </c>
      <c r="F10" s="38">
        <v>6.7000000000000004E-2</v>
      </c>
      <c r="G10" s="28">
        <f t="shared" ref="G10:G13" si="0">ROUND(E10*1.067,0)</f>
        <v>0</v>
      </c>
      <c r="H10" s="39">
        <f t="shared" ref="H10:H13" si="1">+ROUND(E10*(106.7%),0)*D10</f>
        <v>0</v>
      </c>
      <c r="I10" s="19">
        <v>6.7000000000000004E-2</v>
      </c>
      <c r="J10" s="25">
        <f t="shared" ref="J10:J13" si="2">+ROUND(G10*(106.7%),0)*D10</f>
        <v>0</v>
      </c>
    </row>
    <row r="11" spans="1:10" x14ac:dyDescent="0.2">
      <c r="A11" s="36">
        <v>3</v>
      </c>
      <c r="B11" s="37" t="s">
        <v>2</v>
      </c>
      <c r="C11" s="6" t="s">
        <v>72</v>
      </c>
      <c r="D11" s="6">
        <v>320000</v>
      </c>
      <c r="E11" s="29">
        <f>'COSTO MATERIAL DE EXAMEN'!D23</f>
        <v>0</v>
      </c>
      <c r="F11" s="38">
        <v>6.7000000000000004E-2</v>
      </c>
      <c r="G11" s="28">
        <f t="shared" si="0"/>
        <v>0</v>
      </c>
      <c r="H11" s="39">
        <f t="shared" si="1"/>
        <v>0</v>
      </c>
      <c r="I11" s="19">
        <v>6.7000000000000004E-2</v>
      </c>
      <c r="J11" s="25">
        <f t="shared" si="2"/>
        <v>0</v>
      </c>
    </row>
    <row r="12" spans="1:10" x14ac:dyDescent="0.2">
      <c r="A12" s="36">
        <v>4</v>
      </c>
      <c r="B12" s="37" t="s">
        <v>3</v>
      </c>
      <c r="C12" s="6" t="s">
        <v>72</v>
      </c>
      <c r="D12" s="6">
        <v>9143</v>
      </c>
      <c r="E12" s="29">
        <f>'COSTO MATERIAL DE EXAMEN'!D25</f>
        <v>0</v>
      </c>
      <c r="F12" s="38">
        <v>6.7000000000000004E-2</v>
      </c>
      <c r="G12" s="28">
        <f t="shared" si="0"/>
        <v>0</v>
      </c>
      <c r="H12" s="39">
        <f t="shared" si="1"/>
        <v>0</v>
      </c>
      <c r="I12" s="19">
        <v>6.7000000000000004E-2</v>
      </c>
      <c r="J12" s="25">
        <f t="shared" si="2"/>
        <v>0</v>
      </c>
    </row>
    <row r="13" spans="1:10" ht="13.5" thickBot="1" x14ac:dyDescent="0.25">
      <c r="A13" s="52">
        <v>5</v>
      </c>
      <c r="B13" s="53" t="s">
        <v>4</v>
      </c>
      <c r="C13" s="10" t="s">
        <v>72</v>
      </c>
      <c r="D13" s="10">
        <v>320000</v>
      </c>
      <c r="E13" s="126">
        <f>'COSTO MATERIAL DE EXAMEN'!D27</f>
        <v>0</v>
      </c>
      <c r="F13" s="127">
        <v>6.7000000000000004E-2</v>
      </c>
      <c r="G13" s="28">
        <f t="shared" si="0"/>
        <v>0</v>
      </c>
      <c r="H13" s="49">
        <f t="shared" si="1"/>
        <v>0</v>
      </c>
      <c r="I13" s="20">
        <v>6.7000000000000004E-2</v>
      </c>
      <c r="J13" s="25">
        <f t="shared" si="2"/>
        <v>0</v>
      </c>
    </row>
    <row r="14" spans="1:10" ht="15.75" customHeight="1" thickBot="1" x14ac:dyDescent="0.25">
      <c r="A14" s="375" t="s">
        <v>71</v>
      </c>
      <c r="B14" s="376"/>
      <c r="C14" s="376"/>
      <c r="D14" s="376"/>
      <c r="E14" s="376"/>
      <c r="F14" s="377"/>
      <c r="G14" s="84"/>
      <c r="H14" s="56">
        <f>SUM(H9:H13)</f>
        <v>0</v>
      </c>
      <c r="I14" s="3"/>
      <c r="J14" s="13">
        <f>SUM(J9:J13)</f>
        <v>0</v>
      </c>
    </row>
    <row r="16" spans="1:10" ht="13.5" thickBot="1" x14ac:dyDescent="0.25"/>
    <row r="17" spans="1:9" ht="13.5" thickBot="1" x14ac:dyDescent="0.25">
      <c r="A17" s="369" t="s">
        <v>112</v>
      </c>
      <c r="B17" s="370"/>
      <c r="C17" s="370"/>
      <c r="D17" s="370"/>
      <c r="E17" s="370"/>
      <c r="F17" s="370"/>
      <c r="G17" s="370"/>
      <c r="H17" s="370"/>
      <c r="I17" s="371"/>
    </row>
    <row r="18" spans="1:9" ht="13.5" thickBot="1" x14ac:dyDescent="0.25">
      <c r="A18" s="295" t="s">
        <v>10</v>
      </c>
      <c r="B18" s="297" t="s">
        <v>67</v>
      </c>
      <c r="C18" s="357" t="s">
        <v>68</v>
      </c>
      <c r="D18" s="382" t="s">
        <v>69</v>
      </c>
      <c r="E18" s="384" t="s">
        <v>117</v>
      </c>
      <c r="F18" s="205">
        <v>2016</v>
      </c>
      <c r="G18" s="206"/>
      <c r="H18" s="302">
        <v>2017</v>
      </c>
      <c r="I18" s="303"/>
    </row>
    <row r="19" spans="1:9" s="98" customFormat="1" ht="40.5" customHeight="1" thickBot="1" x14ac:dyDescent="0.25">
      <c r="A19" s="379"/>
      <c r="B19" s="356"/>
      <c r="C19" s="358"/>
      <c r="D19" s="383"/>
      <c r="E19" s="385"/>
      <c r="F19" s="235" t="s">
        <v>118</v>
      </c>
      <c r="G19" s="236"/>
      <c r="H19" s="237" t="s">
        <v>80</v>
      </c>
      <c r="I19" s="238" t="s">
        <v>118</v>
      </c>
    </row>
    <row r="20" spans="1:9" ht="38.25" x14ac:dyDescent="0.2">
      <c r="A20" s="226">
        <v>1</v>
      </c>
      <c r="B20" s="21" t="s">
        <v>99</v>
      </c>
      <c r="C20" s="41" t="s">
        <v>72</v>
      </c>
      <c r="D20" s="42">
        <v>9500</v>
      </c>
      <c r="E20" s="227">
        <f>'COSTO MATERIAL DE EXAMEN'!D13</f>
        <v>0</v>
      </c>
      <c r="F20" s="35">
        <f>+D20*E20</f>
        <v>0</v>
      </c>
      <c r="G20" s="87"/>
      <c r="H20" s="24">
        <v>6.7000000000000004E-2</v>
      </c>
      <c r="I20" s="25">
        <f>+ROUND(E20*(106.7%),0)*D20</f>
        <v>0</v>
      </c>
    </row>
    <row r="21" spans="1:9" ht="38.25" x14ac:dyDescent="0.2">
      <c r="A21" s="228">
        <v>2</v>
      </c>
      <c r="B21" s="44" t="s">
        <v>132</v>
      </c>
      <c r="C21" s="45" t="s">
        <v>72</v>
      </c>
      <c r="D21" s="46">
        <v>107300</v>
      </c>
      <c r="E21" s="229">
        <f>'COSTO MATERIAL DE EXAMEN'!D14</f>
        <v>0</v>
      </c>
      <c r="F21" s="39">
        <f>+D21*E21</f>
        <v>0</v>
      </c>
      <c r="G21" s="88"/>
      <c r="H21" s="19">
        <v>6.7000000000000004E-2</v>
      </c>
      <c r="I21" s="8">
        <f t="shared" ref="I21:I28" si="3">+ROUND(E21*(106.7%),0)*D21</f>
        <v>0</v>
      </c>
    </row>
    <row r="22" spans="1:9" ht="38.25" x14ac:dyDescent="0.2">
      <c r="A22" s="228">
        <v>3</v>
      </c>
      <c r="B22" s="14" t="s">
        <v>100</v>
      </c>
      <c r="C22" s="45" t="s">
        <v>72</v>
      </c>
      <c r="D22" s="46">
        <v>107200</v>
      </c>
      <c r="E22" s="229">
        <f>'COSTO MATERIAL DE EXAMEN'!D15</f>
        <v>0</v>
      </c>
      <c r="F22" s="39">
        <f>+D22*E22</f>
        <v>0</v>
      </c>
      <c r="G22" s="88"/>
      <c r="H22" s="19">
        <v>6.7000000000000004E-2</v>
      </c>
      <c r="I22" s="8">
        <f>+ROUND(E22*(106.7%),0)*D22</f>
        <v>0</v>
      </c>
    </row>
    <row r="23" spans="1:9" ht="25.5" x14ac:dyDescent="0.2">
      <c r="A23" s="228">
        <v>4</v>
      </c>
      <c r="B23" s="14" t="s">
        <v>74</v>
      </c>
      <c r="C23" s="45" t="s">
        <v>72</v>
      </c>
      <c r="D23" s="46">
        <v>116800</v>
      </c>
      <c r="E23" s="229">
        <f>'COSTO MATERIAL DE EXAMEN'!D17</f>
        <v>0</v>
      </c>
      <c r="F23" s="39">
        <f t="shared" ref="F23:F28" si="4">+D23*E23</f>
        <v>0</v>
      </c>
      <c r="G23" s="88"/>
      <c r="H23" s="19">
        <v>6.7000000000000004E-2</v>
      </c>
      <c r="I23" s="8">
        <f>+ROUND(E23*(106.7%),0)*D23</f>
        <v>0</v>
      </c>
    </row>
    <row r="24" spans="1:9" x14ac:dyDescent="0.2">
      <c r="A24" s="228">
        <v>5</v>
      </c>
      <c r="B24" s="14" t="s">
        <v>2</v>
      </c>
      <c r="C24" s="45" t="s">
        <v>72</v>
      </c>
      <c r="D24" s="46">
        <v>111700</v>
      </c>
      <c r="E24" s="229">
        <f>'COSTO MATERIAL DE EXAMEN'!D23</f>
        <v>0</v>
      </c>
      <c r="F24" s="39">
        <f t="shared" si="4"/>
        <v>0</v>
      </c>
      <c r="G24" s="88"/>
      <c r="H24" s="19">
        <v>6.7000000000000004E-2</v>
      </c>
      <c r="I24" s="8">
        <f>+ROUND(E24*(106.7%),0)*D24</f>
        <v>0</v>
      </c>
    </row>
    <row r="25" spans="1:9" x14ac:dyDescent="0.2">
      <c r="A25" s="228">
        <v>6</v>
      </c>
      <c r="B25" s="14" t="s">
        <v>5</v>
      </c>
      <c r="C25" s="45" t="s">
        <v>72</v>
      </c>
      <c r="D25" s="46">
        <v>107200</v>
      </c>
      <c r="E25" s="229">
        <f>'COSTO MATERIAL DE EXAMEN'!D24</f>
        <v>0</v>
      </c>
      <c r="F25" s="39">
        <f t="shared" si="4"/>
        <v>0</v>
      </c>
      <c r="G25" s="88"/>
      <c r="H25" s="19">
        <v>6.7000000000000004E-2</v>
      </c>
      <c r="I25" s="8">
        <f t="shared" si="3"/>
        <v>0</v>
      </c>
    </row>
    <row r="26" spans="1:9" x14ac:dyDescent="0.2">
      <c r="A26" s="228">
        <v>7</v>
      </c>
      <c r="B26" s="14" t="s">
        <v>6</v>
      </c>
      <c r="C26" s="45" t="s">
        <v>72</v>
      </c>
      <c r="D26" s="46">
        <v>4200</v>
      </c>
      <c r="E26" s="229">
        <f>'COSTO MATERIAL DE EXAMEN'!D25</f>
        <v>0</v>
      </c>
      <c r="F26" s="39">
        <f t="shared" si="4"/>
        <v>0</v>
      </c>
      <c r="G26" s="88"/>
      <c r="H26" s="19">
        <v>6.7000000000000004E-2</v>
      </c>
      <c r="I26" s="8">
        <f>+ROUND(E26*(106.7%),0)*D26</f>
        <v>0</v>
      </c>
    </row>
    <row r="27" spans="1:9" x14ac:dyDescent="0.2">
      <c r="A27" s="228">
        <v>8</v>
      </c>
      <c r="B27" s="14" t="s">
        <v>7</v>
      </c>
      <c r="C27" s="45" t="s">
        <v>72</v>
      </c>
      <c r="D27" s="46">
        <v>104900</v>
      </c>
      <c r="E27" s="229">
        <f>'COSTO MATERIAL DE EXAMEN'!D26</f>
        <v>0</v>
      </c>
      <c r="F27" s="39">
        <f t="shared" si="4"/>
        <v>0</v>
      </c>
      <c r="G27" s="88"/>
      <c r="H27" s="19">
        <v>6.7000000000000004E-2</v>
      </c>
      <c r="I27" s="8">
        <f t="shared" si="3"/>
        <v>0</v>
      </c>
    </row>
    <row r="28" spans="1:9" ht="13.5" thickBot="1" x14ac:dyDescent="0.25">
      <c r="A28" s="230">
        <v>9</v>
      </c>
      <c r="B28" s="231" t="s">
        <v>8</v>
      </c>
      <c r="C28" s="232" t="s">
        <v>72</v>
      </c>
      <c r="D28" s="233">
        <v>116800</v>
      </c>
      <c r="E28" s="234">
        <f>'COSTO MATERIAL DE EXAMEN'!D27</f>
        <v>0</v>
      </c>
      <c r="F28" s="49">
        <f t="shared" si="4"/>
        <v>0</v>
      </c>
      <c r="G28" s="89"/>
      <c r="H28" s="20">
        <v>6.7000000000000004E-2</v>
      </c>
      <c r="I28" s="11">
        <f t="shared" si="3"/>
        <v>0</v>
      </c>
    </row>
    <row r="29" spans="1:9" ht="13.5" thickBot="1" x14ac:dyDescent="0.25">
      <c r="A29" s="363" t="s">
        <v>71</v>
      </c>
      <c r="B29" s="364"/>
      <c r="C29" s="364"/>
      <c r="D29" s="364"/>
      <c r="E29" s="378"/>
      <c r="F29" s="56">
        <f>SUM(F20:F28)</f>
        <v>0</v>
      </c>
      <c r="G29" s="90"/>
      <c r="I29" s="56">
        <f>SUM(I20:I28)</f>
        <v>0</v>
      </c>
    </row>
    <row r="30" spans="1:9" ht="13.5" thickBot="1" x14ac:dyDescent="0.25"/>
    <row r="31" spans="1:9" ht="13.5" thickBot="1" x14ac:dyDescent="0.25">
      <c r="A31" s="372" t="s">
        <v>114</v>
      </c>
      <c r="B31" s="373"/>
      <c r="C31" s="373"/>
      <c r="D31" s="373"/>
      <c r="E31" s="373"/>
      <c r="F31" s="373"/>
      <c r="G31" s="373"/>
      <c r="H31" s="373"/>
      <c r="I31" s="374"/>
    </row>
    <row r="32" spans="1:9" x14ac:dyDescent="0.2">
      <c r="A32" s="295" t="s">
        <v>10</v>
      </c>
      <c r="B32" s="297" t="s">
        <v>0</v>
      </c>
      <c r="C32" s="357" t="s">
        <v>68</v>
      </c>
      <c r="D32" s="357" t="s">
        <v>69</v>
      </c>
      <c r="E32" s="357" t="s">
        <v>70</v>
      </c>
      <c r="F32" s="16">
        <v>2016</v>
      </c>
      <c r="G32" s="85"/>
      <c r="H32" s="295">
        <v>2017</v>
      </c>
      <c r="I32" s="298"/>
    </row>
    <row r="33" spans="1:9" ht="23.25" thickBot="1" x14ac:dyDescent="0.25">
      <c r="A33" s="379"/>
      <c r="B33" s="356"/>
      <c r="C33" s="358"/>
      <c r="D33" s="358"/>
      <c r="E33" s="358"/>
      <c r="F33" s="26" t="s">
        <v>79</v>
      </c>
      <c r="G33" s="86"/>
      <c r="H33" s="27" t="s">
        <v>80</v>
      </c>
      <c r="I33" s="4" t="s">
        <v>79</v>
      </c>
    </row>
    <row r="34" spans="1:9" ht="38.25" x14ac:dyDescent="0.2">
      <c r="A34" s="211">
        <v>1</v>
      </c>
      <c r="B34" s="33" t="s">
        <v>98</v>
      </c>
      <c r="C34" s="22" t="s">
        <v>69</v>
      </c>
      <c r="D34" s="22">
        <v>1291400</v>
      </c>
      <c r="E34" s="212">
        <f>'COSTO MATERIAL DE EXAMEN'!D11</f>
        <v>0</v>
      </c>
      <c r="F34" s="50">
        <f>E34*D34</f>
        <v>0</v>
      </c>
      <c r="G34" s="91"/>
      <c r="H34" s="24">
        <v>6.7000000000000004E-2</v>
      </c>
      <c r="I34" s="25">
        <f>+ROUND(E34*(106.7%),0)*D34</f>
        <v>0</v>
      </c>
    </row>
    <row r="35" spans="1:9" ht="25.5" x14ac:dyDescent="0.2">
      <c r="A35" s="213">
        <v>2</v>
      </c>
      <c r="B35" s="37" t="s">
        <v>1</v>
      </c>
      <c r="C35" s="6" t="s">
        <v>69</v>
      </c>
      <c r="D35" s="6">
        <v>1291400</v>
      </c>
      <c r="E35" s="214">
        <f>'COSTO MATERIAL DE EXAMEN'!D17</f>
        <v>0</v>
      </c>
      <c r="F35" s="51">
        <f t="shared" ref="F35:F38" si="5">E35*D35</f>
        <v>0</v>
      </c>
      <c r="G35" s="92"/>
      <c r="H35" s="19">
        <v>6.7000000000000004E-2</v>
      </c>
      <c r="I35" s="8">
        <f t="shared" ref="I35:I38" si="6">+ROUND(E35*(106.7%),0)*D35</f>
        <v>0</v>
      </c>
    </row>
    <row r="36" spans="1:9" x14ac:dyDescent="0.2">
      <c r="A36" s="213">
        <v>3</v>
      </c>
      <c r="B36" s="37" t="s">
        <v>2</v>
      </c>
      <c r="C36" s="6" t="s">
        <v>69</v>
      </c>
      <c r="D36" s="6">
        <v>1291400</v>
      </c>
      <c r="E36" s="214">
        <f>'COSTO MATERIAL DE EXAMEN'!D23</f>
        <v>0</v>
      </c>
      <c r="F36" s="51">
        <f t="shared" si="5"/>
        <v>0</v>
      </c>
      <c r="G36" s="92"/>
      <c r="H36" s="19">
        <v>6.7000000000000004E-2</v>
      </c>
      <c r="I36" s="8">
        <f t="shared" si="6"/>
        <v>0</v>
      </c>
    </row>
    <row r="37" spans="1:9" x14ac:dyDescent="0.2">
      <c r="A37" s="213">
        <v>4</v>
      </c>
      <c r="B37" s="37" t="s">
        <v>3</v>
      </c>
      <c r="C37" s="6" t="s">
        <v>69</v>
      </c>
      <c r="D37" s="6">
        <v>43000</v>
      </c>
      <c r="E37" s="214">
        <f>'COSTO MATERIAL DE EXAMEN'!D25</f>
        <v>0</v>
      </c>
      <c r="F37" s="51">
        <f t="shared" si="5"/>
        <v>0</v>
      </c>
      <c r="G37" s="92"/>
      <c r="H37" s="19">
        <v>6.7000000000000004E-2</v>
      </c>
      <c r="I37" s="8">
        <f t="shared" si="6"/>
        <v>0</v>
      </c>
    </row>
    <row r="38" spans="1:9" ht="13.5" thickBot="1" x14ac:dyDescent="0.25">
      <c r="A38" s="215">
        <v>5</v>
      </c>
      <c r="B38" s="216" t="s">
        <v>4</v>
      </c>
      <c r="C38" s="217" t="s">
        <v>69</v>
      </c>
      <c r="D38" s="217">
        <v>1291400</v>
      </c>
      <c r="E38" s="218">
        <f>'COSTO MATERIAL DE EXAMEN'!D27</f>
        <v>0</v>
      </c>
      <c r="F38" s="54">
        <f t="shared" si="5"/>
        <v>0</v>
      </c>
      <c r="G38" s="93"/>
      <c r="H38" s="20">
        <v>6.7000000000000004E-2</v>
      </c>
      <c r="I38" s="11">
        <f t="shared" si="6"/>
        <v>0</v>
      </c>
    </row>
    <row r="39" spans="1:9" ht="13.5" thickBot="1" x14ac:dyDescent="0.25">
      <c r="A39" s="363" t="s">
        <v>71</v>
      </c>
      <c r="B39" s="364"/>
      <c r="C39" s="364"/>
      <c r="D39" s="364"/>
      <c r="E39" s="378"/>
      <c r="F39" s="55">
        <f>SUM(F34:F38)</f>
        <v>0</v>
      </c>
      <c r="G39" s="94"/>
      <c r="I39" s="56">
        <f>SUM(I34:I38)</f>
        <v>0</v>
      </c>
    </row>
    <row r="41" spans="1:9" ht="13.5" thickBot="1" x14ac:dyDescent="0.25"/>
    <row r="42" spans="1:9" ht="13.5" thickBot="1" x14ac:dyDescent="0.25">
      <c r="A42" s="372" t="s">
        <v>115</v>
      </c>
      <c r="B42" s="373"/>
      <c r="C42" s="373"/>
      <c r="D42" s="373"/>
      <c r="E42" s="373"/>
      <c r="F42" s="373"/>
      <c r="G42" s="373"/>
      <c r="H42" s="373"/>
      <c r="I42" s="374"/>
    </row>
    <row r="43" spans="1:9" x14ac:dyDescent="0.2">
      <c r="A43" s="295" t="s">
        <v>10</v>
      </c>
      <c r="B43" s="296" t="s">
        <v>0</v>
      </c>
      <c r="C43" s="296" t="s">
        <v>68</v>
      </c>
      <c r="D43" s="296" t="s">
        <v>69</v>
      </c>
      <c r="E43" s="298" t="s">
        <v>9</v>
      </c>
      <c r="F43" s="16">
        <v>2016</v>
      </c>
      <c r="G43" s="85"/>
      <c r="H43" s="295">
        <v>2017</v>
      </c>
      <c r="I43" s="298"/>
    </row>
    <row r="44" spans="1:9" ht="23.25" thickBot="1" x14ac:dyDescent="0.25">
      <c r="A44" s="379"/>
      <c r="B44" s="380"/>
      <c r="C44" s="380"/>
      <c r="D44" s="380"/>
      <c r="E44" s="381"/>
      <c r="F44" s="26" t="s">
        <v>79</v>
      </c>
      <c r="G44" s="86"/>
      <c r="H44" s="27" t="s">
        <v>80</v>
      </c>
      <c r="I44" s="4" t="s">
        <v>79</v>
      </c>
    </row>
    <row r="45" spans="1:9" ht="38.25" x14ac:dyDescent="0.2">
      <c r="A45" s="219">
        <v>1</v>
      </c>
      <c r="B45" s="21" t="s">
        <v>99</v>
      </c>
      <c r="C45" s="22" t="s">
        <v>72</v>
      </c>
      <c r="D45" s="22">
        <v>116400</v>
      </c>
      <c r="E45" s="220">
        <f>'COSTO MATERIAL DE EXAMEN'!D13</f>
        <v>0</v>
      </c>
      <c r="F45" s="23">
        <f>E45*D45</f>
        <v>0</v>
      </c>
      <c r="G45" s="95"/>
      <c r="H45" s="24">
        <v>6.7000000000000004E-2</v>
      </c>
      <c r="I45" s="25">
        <f>+ROUND(E45*(106.7%),0)*D45</f>
        <v>0</v>
      </c>
    </row>
    <row r="46" spans="1:9" ht="38.25" x14ac:dyDescent="0.2">
      <c r="A46" s="221">
        <v>3</v>
      </c>
      <c r="B46" s="5" t="s">
        <v>101</v>
      </c>
      <c r="C46" s="6" t="s">
        <v>72</v>
      </c>
      <c r="D46" s="6">
        <v>467500</v>
      </c>
      <c r="E46" s="222">
        <f>'COSTO MATERIAL DE EXAMEN'!D14</f>
        <v>0</v>
      </c>
      <c r="F46" s="17">
        <f t="shared" ref="F46:F56" si="7">E46*D46</f>
        <v>0</v>
      </c>
      <c r="G46" s="96"/>
      <c r="H46" s="19">
        <v>6.7000000000000004E-2</v>
      </c>
      <c r="I46" s="8">
        <f t="shared" ref="I46:I56" si="8">+ROUND(E46*(106.7%),0)*D46</f>
        <v>0</v>
      </c>
    </row>
    <row r="47" spans="1:9" ht="38.25" x14ac:dyDescent="0.2">
      <c r="A47" s="221">
        <v>4</v>
      </c>
      <c r="B47" s="5" t="s">
        <v>100</v>
      </c>
      <c r="C47" s="6" t="s">
        <v>72</v>
      </c>
      <c r="D47" s="6">
        <v>344100</v>
      </c>
      <c r="E47" s="222">
        <f>'COSTO MATERIAL DE EXAMEN'!D15</f>
        <v>0</v>
      </c>
      <c r="F47" s="17">
        <f t="shared" si="7"/>
        <v>0</v>
      </c>
      <c r="G47" s="96"/>
      <c r="H47" s="19">
        <v>6.7000000000000004E-2</v>
      </c>
      <c r="I47" s="8">
        <f t="shared" si="8"/>
        <v>0</v>
      </c>
    </row>
    <row r="48" spans="1:9" ht="25.5" x14ac:dyDescent="0.2">
      <c r="A48" s="221">
        <v>5</v>
      </c>
      <c r="B48" s="9" t="s">
        <v>87</v>
      </c>
      <c r="C48" s="6" t="s">
        <v>72</v>
      </c>
      <c r="D48" s="6">
        <v>583900</v>
      </c>
      <c r="E48" s="222">
        <f>'COSTO MATERIAL DE EXAMEN'!D17</f>
        <v>0</v>
      </c>
      <c r="F48" s="17">
        <f t="shared" si="7"/>
        <v>0</v>
      </c>
      <c r="G48" s="96"/>
      <c r="H48" s="19">
        <v>6.7000000000000004E-2</v>
      </c>
      <c r="I48" s="8">
        <f t="shared" si="8"/>
        <v>0</v>
      </c>
    </row>
    <row r="49" spans="1:9" x14ac:dyDescent="0.2">
      <c r="A49" s="221">
        <v>6</v>
      </c>
      <c r="B49" s="5" t="s">
        <v>81</v>
      </c>
      <c r="C49" s="6" t="s">
        <v>72</v>
      </c>
      <c r="D49" s="6">
        <v>470600</v>
      </c>
      <c r="E49" s="222">
        <f>'COSTO MATERIAL DE EXAMEN'!D23</f>
        <v>0</v>
      </c>
      <c r="F49" s="17">
        <f t="shared" si="7"/>
        <v>0</v>
      </c>
      <c r="G49" s="96"/>
      <c r="H49" s="19">
        <v>6.7000000000000004E-2</v>
      </c>
      <c r="I49" s="8">
        <f t="shared" si="8"/>
        <v>0</v>
      </c>
    </row>
    <row r="50" spans="1:9" x14ac:dyDescent="0.2">
      <c r="A50" s="221">
        <v>7</v>
      </c>
      <c r="B50" s="5" t="s">
        <v>82</v>
      </c>
      <c r="C50" s="6" t="s">
        <v>72</v>
      </c>
      <c r="D50" s="6">
        <v>344100</v>
      </c>
      <c r="E50" s="222">
        <f>'COSTO MATERIAL DE EXAMEN'!D24</f>
        <v>0</v>
      </c>
      <c r="F50" s="17">
        <f t="shared" si="7"/>
        <v>0</v>
      </c>
      <c r="G50" s="96"/>
      <c r="H50" s="19">
        <v>6.7000000000000004E-2</v>
      </c>
      <c r="I50" s="8">
        <f t="shared" si="8"/>
        <v>0</v>
      </c>
    </row>
    <row r="51" spans="1:9" x14ac:dyDescent="0.2">
      <c r="A51" s="221">
        <v>8</v>
      </c>
      <c r="B51" s="5" t="s">
        <v>11</v>
      </c>
      <c r="C51" s="6" t="s">
        <v>72</v>
      </c>
      <c r="D51" s="6">
        <v>3700</v>
      </c>
      <c r="E51" s="222">
        <f>'COSTO MATERIAL DE EXAMEN'!D28</f>
        <v>0</v>
      </c>
      <c r="F51" s="17">
        <f t="shared" si="7"/>
        <v>0</v>
      </c>
      <c r="G51" s="96"/>
      <c r="H51" s="19">
        <v>6.7000000000000004E-2</v>
      </c>
      <c r="I51" s="8">
        <f t="shared" si="8"/>
        <v>0</v>
      </c>
    </row>
    <row r="52" spans="1:9" x14ac:dyDescent="0.2">
      <c r="A52" s="221">
        <v>9</v>
      </c>
      <c r="B52" s="5" t="s">
        <v>83</v>
      </c>
      <c r="C52" s="6" t="s">
        <v>72</v>
      </c>
      <c r="D52" s="6">
        <v>19700</v>
      </c>
      <c r="E52" s="222">
        <f>'COSTO MATERIAL DE EXAMEN'!D25</f>
        <v>0</v>
      </c>
      <c r="F52" s="17">
        <f t="shared" si="7"/>
        <v>0</v>
      </c>
      <c r="G52" s="96"/>
      <c r="H52" s="19">
        <v>6.7000000000000004E-2</v>
      </c>
      <c r="I52" s="8">
        <f t="shared" si="8"/>
        <v>0</v>
      </c>
    </row>
    <row r="53" spans="1:9" x14ac:dyDescent="0.2">
      <c r="A53" s="221">
        <v>10</v>
      </c>
      <c r="B53" s="5" t="s">
        <v>84</v>
      </c>
      <c r="C53" s="6" t="s">
        <v>72</v>
      </c>
      <c r="D53" s="6">
        <v>338000</v>
      </c>
      <c r="E53" s="222">
        <f>'COSTO MATERIAL DE EXAMEN'!D26</f>
        <v>0</v>
      </c>
      <c r="F53" s="17">
        <f t="shared" si="7"/>
        <v>0</v>
      </c>
      <c r="G53" s="96"/>
      <c r="H53" s="19">
        <v>6.7000000000000004E-2</v>
      </c>
      <c r="I53" s="8">
        <f t="shared" si="8"/>
        <v>0</v>
      </c>
    </row>
    <row r="54" spans="1:9" x14ac:dyDescent="0.2">
      <c r="A54" s="221">
        <v>11</v>
      </c>
      <c r="B54" s="5" t="s">
        <v>85</v>
      </c>
      <c r="C54" s="6" t="s">
        <v>72</v>
      </c>
      <c r="D54" s="6">
        <v>587600</v>
      </c>
      <c r="E54" s="222">
        <f>'COSTO MATERIAL DE EXAMEN'!D27</f>
        <v>0</v>
      </c>
      <c r="F54" s="17">
        <f t="shared" si="7"/>
        <v>0</v>
      </c>
      <c r="G54" s="96"/>
      <c r="H54" s="19">
        <v>6.7000000000000004E-2</v>
      </c>
      <c r="I54" s="8">
        <f t="shared" si="8"/>
        <v>0</v>
      </c>
    </row>
    <row r="55" spans="1:9" x14ac:dyDescent="0.2">
      <c r="A55" s="221">
        <v>12</v>
      </c>
      <c r="B55" s="5" t="s">
        <v>75</v>
      </c>
      <c r="C55" s="6" t="s">
        <v>72</v>
      </c>
      <c r="D55" s="6">
        <v>11200</v>
      </c>
      <c r="E55" s="222">
        <f>'COSTO MATERIAL DE EXAMEN'!D29</f>
        <v>0</v>
      </c>
      <c r="F55" s="17">
        <f t="shared" si="7"/>
        <v>0</v>
      </c>
      <c r="G55" s="96"/>
      <c r="H55" s="19">
        <v>6.7000000000000004E-2</v>
      </c>
      <c r="I55" s="8">
        <f t="shared" si="8"/>
        <v>0</v>
      </c>
    </row>
    <row r="56" spans="1:9" ht="13.5" thickBot="1" x14ac:dyDescent="0.25">
      <c r="A56" s="223">
        <v>13</v>
      </c>
      <c r="B56" s="224" t="s">
        <v>86</v>
      </c>
      <c r="C56" s="217" t="s">
        <v>72</v>
      </c>
      <c r="D56" s="217">
        <v>7400</v>
      </c>
      <c r="E56" s="225">
        <f>'COSTO MATERIAL DE EXAMEN'!D30</f>
        <v>0</v>
      </c>
      <c r="F56" s="17">
        <f t="shared" si="7"/>
        <v>0</v>
      </c>
      <c r="G56" s="97"/>
      <c r="H56" s="20">
        <v>6.7000000000000004E-2</v>
      </c>
      <c r="I56" s="11">
        <f t="shared" si="8"/>
        <v>0</v>
      </c>
    </row>
    <row r="57" spans="1:9" ht="13.5" thickBot="1" x14ac:dyDescent="0.25">
      <c r="A57" s="363" t="s">
        <v>71</v>
      </c>
      <c r="B57" s="364"/>
      <c r="C57" s="364"/>
      <c r="D57" s="364"/>
      <c r="E57" s="365"/>
      <c r="F57" s="18">
        <f>SUM(F45:F56)</f>
        <v>0</v>
      </c>
      <c r="G57" s="94"/>
      <c r="H57" s="12"/>
      <c r="I57" s="13">
        <f>SUM(I45:I56)</f>
        <v>0</v>
      </c>
    </row>
    <row r="61" spans="1:9" ht="13.5" thickBot="1" x14ac:dyDescent="0.25">
      <c r="A61" s="256"/>
      <c r="B61" s="256"/>
      <c r="C61" s="256"/>
    </row>
    <row r="62" spans="1:9" x14ac:dyDescent="0.2">
      <c r="A62" s="343" t="s">
        <v>133</v>
      </c>
      <c r="B62" s="343"/>
      <c r="C62" s="343"/>
    </row>
    <row r="63" spans="1:9" x14ac:dyDescent="0.2">
      <c r="A63" s="257"/>
      <c r="B63" s="257"/>
      <c r="C63" s="64"/>
    </row>
    <row r="64" spans="1:9" x14ac:dyDescent="0.2">
      <c r="A64" s="257"/>
      <c r="B64" s="257"/>
      <c r="C64" s="64"/>
    </row>
    <row r="65" spans="1:3" x14ac:dyDescent="0.2">
      <c r="A65" s="258"/>
      <c r="B65" s="259"/>
      <c r="C65" s="64"/>
    </row>
    <row r="66" spans="1:3" ht="13.5" thickBot="1" x14ac:dyDescent="0.25">
      <c r="A66" s="260"/>
      <c r="B66" s="261"/>
      <c r="C66" s="261"/>
    </row>
    <row r="67" spans="1:3" x14ac:dyDescent="0.2">
      <c r="A67" s="343" t="s">
        <v>134</v>
      </c>
      <c r="B67" s="343"/>
      <c r="C67" s="343"/>
    </row>
    <row r="68" spans="1:3" x14ac:dyDescent="0.2">
      <c r="A68" s="262" t="s">
        <v>135</v>
      </c>
      <c r="B68" s="262"/>
      <c r="C68" s="64"/>
    </row>
    <row r="69" spans="1:3" x14ac:dyDescent="0.2">
      <c r="A69" s="64"/>
      <c r="B69" s="68"/>
      <c r="C69" s="64"/>
    </row>
  </sheetData>
  <sheetProtection selectLockedCells="1"/>
  <mergeCells count="38">
    <mergeCell ref="A1:J1"/>
    <mergeCell ref="C32:C33"/>
    <mergeCell ref="D32:D33"/>
    <mergeCell ref="E32:E33"/>
    <mergeCell ref="A18:A19"/>
    <mergeCell ref="B18:B19"/>
    <mergeCell ref="C18:C19"/>
    <mergeCell ref="D18:D19"/>
    <mergeCell ref="E18:E19"/>
    <mergeCell ref="H18:I18"/>
    <mergeCell ref="A29:E29"/>
    <mergeCell ref="A3:J3"/>
    <mergeCell ref="I7:J7"/>
    <mergeCell ref="A7:A8"/>
    <mergeCell ref="B7:B8"/>
    <mergeCell ref="C7:C8"/>
    <mergeCell ref="A5:J5"/>
    <mergeCell ref="A57:E57"/>
    <mergeCell ref="A6:J6"/>
    <mergeCell ref="A17:I17"/>
    <mergeCell ref="A31:I31"/>
    <mergeCell ref="A42:I42"/>
    <mergeCell ref="A14:F14"/>
    <mergeCell ref="H32:I32"/>
    <mergeCell ref="A39:E39"/>
    <mergeCell ref="A43:A44"/>
    <mergeCell ref="B43:B44"/>
    <mergeCell ref="C43:C44"/>
    <mergeCell ref="D43:D44"/>
    <mergeCell ref="E43:E44"/>
    <mergeCell ref="H43:I43"/>
    <mergeCell ref="A32:A33"/>
    <mergeCell ref="A67:C67"/>
    <mergeCell ref="B32:B33"/>
    <mergeCell ref="D7:D8"/>
    <mergeCell ref="E7:E8"/>
    <mergeCell ref="F7:H7"/>
    <mergeCell ref="A62:C6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zoomScaleNormal="100" workbookViewId="0">
      <selection activeCell="J17" sqref="J17"/>
    </sheetView>
  </sheetViews>
  <sheetFormatPr baseColWidth="10" defaultRowHeight="12.75" x14ac:dyDescent="0.2"/>
  <cols>
    <col min="1" max="1" width="11.42578125" style="99"/>
    <col min="2" max="2" width="20.7109375" style="99" customWidth="1"/>
    <col min="3" max="3" width="17.28515625" style="99" customWidth="1"/>
    <col min="4" max="4" width="19.28515625" style="99" customWidth="1"/>
    <col min="5" max="5" width="22.140625" style="99" customWidth="1"/>
    <col min="6" max="6" width="16" style="99" customWidth="1"/>
    <col min="7" max="7" width="18.140625" style="99" customWidth="1"/>
    <col min="8" max="8" width="16.7109375" style="99" customWidth="1"/>
    <col min="9" max="9" width="28.140625" style="99" customWidth="1"/>
    <col min="10" max="10" width="19.42578125" style="99" customWidth="1"/>
    <col min="11" max="11" width="30.7109375" style="99" customWidth="1"/>
    <col min="12" max="16384" width="11.42578125" style="99"/>
  </cols>
  <sheetData>
    <row r="1" spans="1:11" ht="55.5" customHeight="1" thickBot="1" x14ac:dyDescent="0.25">
      <c r="A1" s="328" t="s">
        <v>143</v>
      </c>
      <c r="B1" s="329"/>
      <c r="C1" s="329"/>
      <c r="D1" s="329"/>
      <c r="E1" s="329"/>
      <c r="F1" s="329"/>
      <c r="G1" s="329"/>
      <c r="H1" s="329"/>
      <c r="I1" s="329"/>
      <c r="J1" s="329"/>
      <c r="K1" s="330"/>
    </row>
    <row r="3" spans="1:11" x14ac:dyDescent="0.2">
      <c r="A3" s="393" t="str">
        <f>'COSTO MATERIAL DE EXAMEN'!A3:M3</f>
        <v xml:space="preserve">PROPONENTE: </v>
      </c>
      <c r="B3" s="393"/>
      <c r="C3" s="393"/>
      <c r="D3" s="393"/>
      <c r="E3" s="393"/>
      <c r="F3" s="393"/>
      <c r="G3" s="393"/>
      <c r="H3" s="393"/>
      <c r="I3" s="393"/>
    </row>
    <row r="6" spans="1:11" x14ac:dyDescent="0.2">
      <c r="A6" s="99" t="s">
        <v>124</v>
      </c>
    </row>
    <row r="8" spans="1:11" ht="13.5" thickBot="1" x14ac:dyDescent="0.25"/>
    <row r="9" spans="1:11" ht="15.75" customHeight="1" thickBot="1" x14ac:dyDescent="0.25">
      <c r="A9" s="390" t="s">
        <v>78</v>
      </c>
      <c r="B9" s="391"/>
      <c r="C9" s="391"/>
      <c r="D9" s="391"/>
      <c r="E9" s="391"/>
      <c r="F9" s="391"/>
      <c r="G9" s="391"/>
      <c r="H9" s="391"/>
      <c r="I9" s="391"/>
      <c r="J9" s="391"/>
      <c r="K9" s="392"/>
    </row>
    <row r="10" spans="1:11" ht="15.75" customHeight="1" thickBot="1" x14ac:dyDescent="0.25">
      <c r="A10" s="396" t="s">
        <v>10</v>
      </c>
      <c r="B10" s="396" t="s">
        <v>67</v>
      </c>
      <c r="C10" s="390">
        <v>2016</v>
      </c>
      <c r="D10" s="391"/>
      <c r="E10" s="392"/>
      <c r="F10" s="390">
        <v>2017</v>
      </c>
      <c r="G10" s="391"/>
      <c r="H10" s="391"/>
      <c r="I10" s="390">
        <v>2018</v>
      </c>
      <c r="J10" s="391"/>
      <c r="K10" s="392"/>
    </row>
    <row r="11" spans="1:11" s="209" customFormat="1" ht="30" customHeight="1" thickBot="1" x14ac:dyDescent="0.25">
      <c r="A11" s="397"/>
      <c r="B11" s="397"/>
      <c r="C11" s="100" t="s">
        <v>121</v>
      </c>
      <c r="D11" s="100" t="s">
        <v>122</v>
      </c>
      <c r="E11" s="100" t="s">
        <v>123</v>
      </c>
      <c r="F11" s="100" t="s">
        <v>121</v>
      </c>
      <c r="G11" s="100" t="s">
        <v>122</v>
      </c>
      <c r="H11" s="136" t="s">
        <v>123</v>
      </c>
      <c r="I11" s="100" t="s">
        <v>121</v>
      </c>
      <c r="J11" s="100" t="s">
        <v>122</v>
      </c>
      <c r="K11" s="100" t="s">
        <v>123</v>
      </c>
    </row>
    <row r="12" spans="1:11" x14ac:dyDescent="0.2">
      <c r="A12" s="101">
        <v>1</v>
      </c>
      <c r="B12" s="102" t="s">
        <v>88</v>
      </c>
      <c r="C12" s="103" t="s">
        <v>108</v>
      </c>
      <c r="D12" s="103" t="s">
        <v>108</v>
      </c>
      <c r="E12" s="103" t="s">
        <v>108</v>
      </c>
      <c r="F12" s="104">
        <f>'RESUMEN COSTO M.E. POR PRUEBA'!H14</f>
        <v>0</v>
      </c>
      <c r="G12" s="105">
        <v>0</v>
      </c>
      <c r="H12" s="117">
        <f>+G12+F12</f>
        <v>0</v>
      </c>
      <c r="I12" s="118">
        <f>'RESUMEN COSTO M.E. POR PRUEBA'!J14</f>
        <v>0</v>
      </c>
      <c r="J12" s="133">
        <v>0</v>
      </c>
      <c r="K12" s="119">
        <f>+J12+I12</f>
        <v>0</v>
      </c>
    </row>
    <row r="13" spans="1:11" x14ac:dyDescent="0.2">
      <c r="A13" s="106">
        <v>2</v>
      </c>
      <c r="B13" s="107" t="s">
        <v>89</v>
      </c>
      <c r="C13" s="108">
        <f>'RESUMEN COSTO M.E. POR PRUEBA'!F29</f>
        <v>0</v>
      </c>
      <c r="D13" s="109">
        <v>0</v>
      </c>
      <c r="E13" s="110">
        <f>+D13+C13</f>
        <v>0</v>
      </c>
      <c r="F13" s="108">
        <f>'RESUMEN COSTO M.E. POR PRUEBA'!I29</f>
        <v>0</v>
      </c>
      <c r="G13" s="109">
        <v>0</v>
      </c>
      <c r="H13" s="117">
        <f t="shared" ref="H13:H17" si="0">+G13+F13</f>
        <v>0</v>
      </c>
      <c r="I13" s="120" t="s">
        <v>108</v>
      </c>
      <c r="J13" s="111" t="s">
        <v>108</v>
      </c>
      <c r="K13" s="121" t="s">
        <v>108</v>
      </c>
    </row>
    <row r="14" spans="1:11" x14ac:dyDescent="0.2">
      <c r="A14" s="106">
        <v>3</v>
      </c>
      <c r="B14" s="107" t="s">
        <v>90</v>
      </c>
      <c r="C14" s="108">
        <f>+'RESUMEN COSTO M.E. POR PRUEBA'!F39</f>
        <v>0</v>
      </c>
      <c r="D14" s="109">
        <v>0</v>
      </c>
      <c r="E14" s="110">
        <f t="shared" ref="E14:E17" si="1">+D14+C14</f>
        <v>0</v>
      </c>
      <c r="F14" s="108">
        <f>'RESUMEN COSTO M.E. POR PRUEBA'!I39</f>
        <v>0</v>
      </c>
      <c r="G14" s="109">
        <v>0</v>
      </c>
      <c r="H14" s="117">
        <f t="shared" si="0"/>
        <v>0</v>
      </c>
      <c r="I14" s="120" t="s">
        <v>108</v>
      </c>
      <c r="J14" s="111" t="s">
        <v>108</v>
      </c>
      <c r="K14" s="121" t="s">
        <v>108</v>
      </c>
    </row>
    <row r="15" spans="1:11" x14ac:dyDescent="0.2">
      <c r="A15" s="106">
        <v>4</v>
      </c>
      <c r="B15" s="107" t="s">
        <v>91</v>
      </c>
      <c r="C15" s="108">
        <f>+'RESUMEN COSTO M.E. POR PRUEBA'!F57</f>
        <v>0</v>
      </c>
      <c r="D15" s="109">
        <v>0</v>
      </c>
      <c r="E15" s="110">
        <f t="shared" si="1"/>
        <v>0</v>
      </c>
      <c r="F15" s="108">
        <f>+'RESUMEN COSTO M.E. POR PRUEBA'!I57</f>
        <v>0</v>
      </c>
      <c r="G15" s="109">
        <v>0</v>
      </c>
      <c r="H15" s="117">
        <f t="shared" si="0"/>
        <v>0</v>
      </c>
      <c r="I15" s="120" t="s">
        <v>108</v>
      </c>
      <c r="J15" s="111" t="s">
        <v>108</v>
      </c>
      <c r="K15" s="121" t="s">
        <v>108</v>
      </c>
    </row>
    <row r="16" spans="1:11" x14ac:dyDescent="0.2">
      <c r="A16" s="106">
        <v>5</v>
      </c>
      <c r="B16" s="107" t="s">
        <v>92</v>
      </c>
      <c r="C16" s="108">
        <f>+KITS!F64</f>
        <v>0</v>
      </c>
      <c r="D16" s="109">
        <v>0</v>
      </c>
      <c r="E16" s="110">
        <f>+D16+C16</f>
        <v>0</v>
      </c>
      <c r="F16" s="108">
        <f>+KITS!J64</f>
        <v>0</v>
      </c>
      <c r="G16" s="109">
        <v>0</v>
      </c>
      <c r="H16" s="117">
        <f t="shared" si="0"/>
        <v>0</v>
      </c>
      <c r="I16" s="122">
        <f>+KITS!N64</f>
        <v>0</v>
      </c>
      <c r="J16" s="133">
        <v>0</v>
      </c>
      <c r="K16" s="119">
        <f t="shared" ref="K16:K17" si="2">+J16+I16</f>
        <v>0</v>
      </c>
    </row>
    <row r="17" spans="1:13" ht="26.25" thickBot="1" x14ac:dyDescent="0.25">
      <c r="A17" s="112">
        <v>6</v>
      </c>
      <c r="B17" s="113" t="s">
        <v>93</v>
      </c>
      <c r="C17" s="114">
        <f>'LECTURA HOJAS DE RESPUESTA'!E19</f>
        <v>0</v>
      </c>
      <c r="D17" s="115">
        <v>0</v>
      </c>
      <c r="E17" s="110">
        <f t="shared" si="1"/>
        <v>0</v>
      </c>
      <c r="F17" s="114">
        <f>'LECTURA HOJAS DE RESPUESTA'!I19</f>
        <v>0</v>
      </c>
      <c r="G17" s="115">
        <v>0</v>
      </c>
      <c r="H17" s="117">
        <f t="shared" si="0"/>
        <v>0</v>
      </c>
      <c r="I17" s="253">
        <f>'LECTURA HOJAS DE RESPUESTA'!M19</f>
        <v>0</v>
      </c>
      <c r="J17" s="254">
        <v>0</v>
      </c>
      <c r="K17" s="255">
        <f t="shared" si="2"/>
        <v>0</v>
      </c>
    </row>
    <row r="18" spans="1:13" ht="13.5" thickBot="1" x14ac:dyDescent="0.25">
      <c r="A18" s="394" t="s">
        <v>76</v>
      </c>
      <c r="B18" s="395"/>
      <c r="C18" s="123">
        <f>SUM(C12:C17)</f>
        <v>0</v>
      </c>
      <c r="D18" s="116">
        <f t="shared" ref="D18" si="3">SUM(D12:D17)</f>
        <v>0</v>
      </c>
      <c r="E18" s="124">
        <f t="shared" ref="E18:K18" si="4">SUM(E12:E17)</f>
        <v>0</v>
      </c>
      <c r="F18" s="123">
        <f t="shared" si="4"/>
        <v>0</v>
      </c>
      <c r="G18" s="116">
        <f t="shared" si="4"/>
        <v>0</v>
      </c>
      <c r="H18" s="124">
        <f t="shared" si="4"/>
        <v>0</v>
      </c>
      <c r="I18" s="251">
        <f t="shared" si="4"/>
        <v>0</v>
      </c>
      <c r="J18" s="250">
        <f t="shared" si="4"/>
        <v>0</v>
      </c>
      <c r="K18" s="252">
        <f t="shared" si="4"/>
        <v>0</v>
      </c>
    </row>
    <row r="21" spans="1:13" ht="51" customHeight="1" x14ac:dyDescent="0.2">
      <c r="A21" s="292" t="s">
        <v>129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</row>
    <row r="23" spans="1:13" ht="13.5" thickBot="1" x14ac:dyDescent="0.25">
      <c r="A23" s="256"/>
      <c r="B23" s="256"/>
      <c r="C23" s="256"/>
    </row>
    <row r="24" spans="1:13" x14ac:dyDescent="0.2">
      <c r="A24" s="343" t="s">
        <v>133</v>
      </c>
      <c r="B24" s="343"/>
      <c r="C24" s="343"/>
    </row>
    <row r="25" spans="1:13" x14ac:dyDescent="0.2">
      <c r="A25" s="257"/>
      <c r="B25" s="257"/>
      <c r="C25" s="64"/>
    </row>
    <row r="26" spans="1:13" x14ac:dyDescent="0.2">
      <c r="A26" s="257"/>
      <c r="B26" s="257"/>
      <c r="C26" s="64"/>
    </row>
    <row r="27" spans="1:13" x14ac:dyDescent="0.2">
      <c r="A27" s="258"/>
      <c r="B27" s="259"/>
      <c r="C27" s="64"/>
    </row>
    <row r="28" spans="1:13" ht="13.5" thickBot="1" x14ac:dyDescent="0.25">
      <c r="A28" s="260"/>
      <c r="B28" s="261"/>
      <c r="C28" s="261"/>
    </row>
    <row r="29" spans="1:13" x14ac:dyDescent="0.2">
      <c r="A29" s="343" t="s">
        <v>134</v>
      </c>
      <c r="B29" s="343"/>
      <c r="C29" s="343"/>
    </row>
    <row r="30" spans="1:13" x14ac:dyDescent="0.2">
      <c r="A30" s="262" t="s">
        <v>135</v>
      </c>
      <c r="B30" s="262"/>
      <c r="C30" s="64"/>
    </row>
    <row r="31" spans="1:13" x14ac:dyDescent="0.2">
      <c r="A31" s="64"/>
      <c r="B31" s="68"/>
      <c r="C31" s="64"/>
    </row>
  </sheetData>
  <sheetProtection selectLockedCells="1"/>
  <mergeCells count="12">
    <mergeCell ref="A24:C24"/>
    <mergeCell ref="A29:C29"/>
    <mergeCell ref="A1:K1"/>
    <mergeCell ref="F10:H10"/>
    <mergeCell ref="A9:K9"/>
    <mergeCell ref="I10:K10"/>
    <mergeCell ref="A3:I3"/>
    <mergeCell ref="A18:B18"/>
    <mergeCell ref="C10:E10"/>
    <mergeCell ref="A10:A11"/>
    <mergeCell ref="B10:B11"/>
    <mergeCell ref="A21:M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COSTO MATERIAL DE EXAMEN</vt:lpstr>
      <vt:lpstr>LECTURA HOJAS DE RESPUESTA</vt:lpstr>
      <vt:lpstr>KITS</vt:lpstr>
      <vt:lpstr>RESUMEN COSTO M.E. POR PRUEBA</vt:lpstr>
      <vt:lpstr>TOTAL OFERTA</vt:lpstr>
    </vt:vector>
  </TitlesOfParts>
  <Company>ICFES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amejia</dc:creator>
  <cp:lastModifiedBy>Carol Sanchez Ortiz</cp:lastModifiedBy>
  <dcterms:created xsi:type="dcterms:W3CDTF">2016-01-15T19:58:33Z</dcterms:created>
  <dcterms:modified xsi:type="dcterms:W3CDTF">2016-04-09T01:42:28Z</dcterms:modified>
</cp:coreProperties>
</file>