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sortiz\Desktop\CAROL SANCHEZ\IA-003-2016 LOGISTICA\EVALUACIÓN\Evaluación definitiva\"/>
    </mc:Choice>
  </mc:AlternateContent>
  <bookViews>
    <workbookView xWindow="0" yWindow="0" windowWidth="20490" windowHeight="7455" tabRatio="924" firstSheet="5" activeTab="16"/>
  </bookViews>
  <sheets>
    <sheet name="Century" sheetId="47" r:id="rId1"/>
    <sheet name="Adescubrir" sheetId="46" r:id="rId2"/>
    <sheet name="Optima TM SAS" sheetId="5" r:id="rId3"/>
    <sheet name="Grupo Hobby" sheetId="36" r:id="rId4"/>
    <sheet name="CF Logística" sheetId="37" r:id="rId5"/>
    <sheet name="Evenpro" sheetId="38" r:id="rId6"/>
    <sheet name="PUBBLICA SAS" sheetId="39" r:id="rId7"/>
    <sheet name="DU BRANDS" sheetId="45" r:id="rId8"/>
    <sheet name="E-Comerce global SAS" sheetId="40" r:id="rId9"/>
    <sheet name="RSA" sheetId="41" r:id="rId10"/>
    <sheet name="UT  ECOMERCE RSA" sheetId="15" r:id="rId11"/>
    <sheet name="AXON 360" sheetId="42" r:id="rId12"/>
    <sheet name="SIMPLEX" sheetId="43" r:id="rId13"/>
    <sheet name="CONSORCIO AXON" sheetId="44" r:id="rId14"/>
    <sheet name="OFERTA ECONÓMICA" sheetId="2" state="hidden" r:id="rId15"/>
    <sheet name="Hoja3" sheetId="3" state="hidden" r:id="rId16"/>
    <sheet name="formato MAA" sheetId="26" r:id="rId17"/>
  </sheets>
  <definedNames>
    <definedName name="_xlnm.Print_Area" localSheetId="1">Adescubrir!$A$1:$G$52</definedName>
    <definedName name="_xlnm.Print_Area" localSheetId="0">Century!$A$1:$G$52</definedName>
    <definedName name="_xlnm.Print_Area" localSheetId="4">'CF Logística'!$A$1:$G$52</definedName>
    <definedName name="_xlnm.Print_Area" localSheetId="7">'DU BRANDS'!$A$1:$G$52</definedName>
    <definedName name="_xlnm.Print_Area" localSheetId="5">Evenpro!$A$1:$G$52</definedName>
    <definedName name="_xlnm.Print_Area" localSheetId="16">'formato MAA'!$A$1:$D$24</definedName>
    <definedName name="_xlnm.Print_Area" localSheetId="3">'Grupo Hobby'!$A$1:$G$52</definedName>
    <definedName name="_xlnm.Print_Area" localSheetId="14">'OFERTA ECONÓMICA'!$A$1:$G$21</definedName>
    <definedName name="_xlnm.Print_Area" localSheetId="2">'Optima TM SAS'!$A$1:$G$52</definedName>
    <definedName name="_xlnm.Print_Area" localSheetId="6">'PUBBLICA SAS'!$A$1:$G$52</definedName>
    <definedName name="_xlnm.Print_Area" localSheetId="9">RSA!$A$1:$G$52</definedName>
    <definedName name="_xlnm.Print_Area" localSheetId="12">SIMPLEX!$A$1:$G$52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26" l="1"/>
  <c r="C9" i="26" l="1"/>
  <c r="C3" i="26"/>
  <c r="C6" i="26"/>
  <c r="C10" i="26"/>
  <c r="C11" i="26"/>
  <c r="C5" i="26"/>
  <c r="C2" i="26"/>
  <c r="C7" i="26"/>
  <c r="C8" i="26"/>
  <c r="C4" i="26"/>
  <c r="A9" i="26"/>
  <c r="A3" i="26"/>
  <c r="A6" i="26"/>
  <c r="A10" i="26"/>
  <c r="A11" i="26"/>
  <c r="A5" i="26"/>
  <c r="A2" i="26"/>
  <c r="A7" i="26"/>
  <c r="A8" i="26"/>
  <c r="A4" i="26"/>
  <c r="B6" i="44"/>
  <c r="D56" i="47"/>
  <c r="D32" i="47"/>
  <c r="D30" i="47"/>
  <c r="D28" i="47"/>
  <c r="C10" i="47"/>
  <c r="D56" i="46"/>
  <c r="D30" i="46"/>
  <c r="D28" i="46"/>
  <c r="C10" i="46"/>
  <c r="D32" i="46" s="1"/>
  <c r="D56" i="45" l="1"/>
  <c r="C10" i="45"/>
  <c r="D32" i="45"/>
  <c r="D30" i="45"/>
  <c r="D28" i="45"/>
  <c r="D19" i="44"/>
  <c r="E19" i="44"/>
  <c r="D20" i="44"/>
  <c r="E20" i="44"/>
  <c r="D21" i="44"/>
  <c r="E21" i="44"/>
  <c r="D22" i="44"/>
  <c r="E22" i="44"/>
  <c r="E18" i="44"/>
  <c r="D18" i="44"/>
  <c r="D28" i="44" s="1"/>
  <c r="D19" i="15"/>
  <c r="E19" i="15"/>
  <c r="D20" i="15"/>
  <c r="D30" i="15" s="1"/>
  <c r="E20" i="15"/>
  <c r="D21" i="15"/>
  <c r="E21" i="15"/>
  <c r="D22" i="15"/>
  <c r="E22" i="15"/>
  <c r="E18" i="15"/>
  <c r="D18" i="15"/>
  <c r="D28" i="15" s="1"/>
  <c r="D30" i="44"/>
  <c r="D56" i="43"/>
  <c r="C10" i="43"/>
  <c r="D32" i="43" s="1"/>
  <c r="D30" i="43"/>
  <c r="D28" i="43"/>
  <c r="C10" i="42"/>
  <c r="C10" i="44" s="1"/>
  <c r="D32" i="42"/>
  <c r="D30" i="42"/>
  <c r="D28" i="42"/>
  <c r="D56" i="41"/>
  <c r="D30" i="41"/>
  <c r="D28" i="41"/>
  <c r="C10" i="40"/>
  <c r="D32" i="40" s="1"/>
  <c r="D30" i="40"/>
  <c r="D28" i="40"/>
  <c r="D56" i="39"/>
  <c r="C10" i="39"/>
  <c r="D32" i="39"/>
  <c r="D30" i="39"/>
  <c r="D28" i="39"/>
  <c r="D56" i="38"/>
  <c r="C10" i="38"/>
  <c r="D32" i="38"/>
  <c r="D30" i="38"/>
  <c r="D28" i="38"/>
  <c r="D56" i="37"/>
  <c r="C10" i="37"/>
  <c r="D32" i="37"/>
  <c r="D30" i="37"/>
  <c r="D28" i="37"/>
  <c r="C10" i="36"/>
  <c r="C10" i="5"/>
  <c r="C10" i="41" s="1"/>
  <c r="D56" i="36"/>
  <c r="D32" i="36"/>
  <c r="D30" i="36"/>
  <c r="D28" i="36"/>
  <c r="D56" i="5"/>
  <c r="C11" i="2"/>
  <c r="E11" i="2"/>
  <c r="E10" i="2"/>
  <c r="D32" i="5"/>
  <c r="C10" i="2"/>
  <c r="D30" i="5"/>
  <c r="D28" i="5"/>
  <c r="D37" i="3"/>
  <c r="A37" i="3"/>
  <c r="B36" i="3"/>
  <c r="C36" i="3"/>
  <c r="E36" i="3"/>
  <c r="B35" i="3"/>
  <c r="C35" i="3" s="1"/>
  <c r="E35" i="3" s="1"/>
  <c r="B34" i="3"/>
  <c r="C34" i="3" s="1"/>
  <c r="E34" i="3" s="1"/>
  <c r="B33" i="3"/>
  <c r="C33" i="3"/>
  <c r="E33" i="3"/>
  <c r="B32" i="3"/>
  <c r="C32" i="3"/>
  <c r="E32" i="3"/>
  <c r="B31" i="3"/>
  <c r="C31" i="3"/>
  <c r="E31" i="3"/>
  <c r="B30" i="3"/>
  <c r="C30" i="3"/>
  <c r="E30" i="3" s="1"/>
  <c r="C29" i="3"/>
  <c r="E29" i="3"/>
  <c r="C28" i="3"/>
  <c r="E28" i="3"/>
  <c r="C27" i="3"/>
  <c r="E27" i="3"/>
  <c r="C26" i="3"/>
  <c r="E26" i="3" s="1"/>
  <c r="C25" i="3"/>
  <c r="E25" i="3"/>
  <c r="B24" i="3"/>
  <c r="C24" i="3"/>
  <c r="E24" i="3"/>
  <c r="C23" i="3"/>
  <c r="E23" i="3"/>
  <c r="B22" i="3"/>
  <c r="C22" i="3"/>
  <c r="E22" i="3"/>
  <c r="C21" i="3"/>
  <c r="E21" i="3"/>
  <c r="C20" i="3"/>
  <c r="E20" i="3"/>
  <c r="B19" i="3"/>
  <c r="C19" i="3" s="1"/>
  <c r="E19" i="3" s="1"/>
  <c r="B18" i="3"/>
  <c r="C18" i="3" s="1"/>
  <c r="E18" i="3" s="1"/>
  <c r="B17" i="3"/>
  <c r="C17" i="3"/>
  <c r="E17" i="3"/>
  <c r="B16" i="3"/>
  <c r="C16" i="3"/>
  <c r="E16" i="3"/>
  <c r="B15" i="3"/>
  <c r="C15" i="3"/>
  <c r="E15" i="3"/>
  <c r="B14" i="3"/>
  <c r="C14" i="3"/>
  <c r="E14" i="3" s="1"/>
  <c r="B13" i="3"/>
  <c r="C13" i="3"/>
  <c r="E13" i="3" s="1"/>
  <c r="B12" i="3"/>
  <c r="C12" i="3"/>
  <c r="E12" i="3"/>
  <c r="B11" i="3"/>
  <c r="C11" i="3" s="1"/>
  <c r="E11" i="3" s="1"/>
  <c r="B10" i="3"/>
  <c r="C10" i="3" s="1"/>
  <c r="E10" i="3" s="1"/>
  <c r="C9" i="3"/>
  <c r="E9" i="3"/>
  <c r="B8" i="3"/>
  <c r="C8" i="3" s="1"/>
  <c r="E8" i="3" s="1"/>
  <c r="B7" i="3"/>
  <c r="C7" i="3" s="1"/>
  <c r="E7" i="3" s="1"/>
  <c r="B6" i="3"/>
  <c r="C6" i="3"/>
  <c r="E6" i="3"/>
  <c r="B5" i="3"/>
  <c r="C5" i="3"/>
  <c r="E5" i="3"/>
  <c r="B4" i="3"/>
  <c r="C4" i="3"/>
  <c r="E4" i="3"/>
  <c r="B3" i="3"/>
  <c r="C3" i="3"/>
  <c r="E3" i="3" s="1"/>
  <c r="B2" i="3"/>
  <c r="C2" i="3"/>
  <c r="E2" i="3"/>
  <c r="D32" i="44" l="1"/>
  <c r="C37" i="3"/>
  <c r="C10" i="15"/>
  <c r="D32" i="41"/>
  <c r="B37" i="3"/>
  <c r="C12" i="26" l="1"/>
  <c r="D32" i="15"/>
</calcChain>
</file>

<file path=xl/sharedStrings.xml><?xml version="1.0" encoding="utf-8"?>
<sst xmlns="http://schemas.openxmlformats.org/spreadsheetml/2006/main" count="850" uniqueCount="171">
  <si>
    <t>INSTITUTO COLOMBIANO PARA LA EVALUACIÓN DE LA EDUCACIÓN - ICFES</t>
  </si>
  <si>
    <t>SUBDIRECCIÓN FINANCIERA Y CONTABLE</t>
  </si>
  <si>
    <t>NOMBRE DE LA EMPRESA:</t>
  </si>
  <si>
    <t>DOMICILIO:</t>
  </si>
  <si>
    <t>ACTIVO CORRIENTE</t>
  </si>
  <si>
    <t>PASIVO CORRIENTE</t>
  </si>
  <si>
    <t>ACTIVO TOTAL</t>
  </si>
  <si>
    <t>PASIVO TOTAL</t>
  </si>
  <si>
    <t>PATRIMONIO TOTAL</t>
  </si>
  <si>
    <t>ANÁLISIS FINANCIERO</t>
  </si>
  <si>
    <t>LIQUIDEZ</t>
  </si>
  <si>
    <t>Activo Corriente/Pasivo Corriente</t>
  </si>
  <si>
    <t>NIVEL DE ENDEUDAMIENTO</t>
  </si>
  <si>
    <t>(Pasivo Total/Activo Total)*100</t>
  </si>
  <si>
    <t>PATRIMONIAL</t>
  </si>
  <si>
    <t xml:space="preserve">Patrimonio del Proponente / Presupuesto Oficial </t>
  </si>
  <si>
    <t xml:space="preserve">Mayor a 1  </t>
  </si>
  <si>
    <t xml:space="preserve">Mayor o igual a 0.5 </t>
  </si>
  <si>
    <t>NIT:</t>
  </si>
  <si>
    <t>CUENTAS BALANCE Y GENERAL Y  ESTADO DE RESULTADOS</t>
  </si>
  <si>
    <t>PRESUPUESTO OFICIAL ESTIMADO</t>
  </si>
  <si>
    <t>INDICADOR</t>
  </si>
  <si>
    <t>CUMPLE</t>
  </si>
  <si>
    <t>SI</t>
  </si>
  <si>
    <t>Subdirección Financiera y Contable</t>
  </si>
  <si>
    <t>RESULTADO
2014</t>
  </si>
  <si>
    <t>VALOR OFERTADO (valor unitario antes de IVA (en pesos
colombianos)</t>
  </si>
  <si>
    <t>PUNTAJE</t>
  </si>
  <si>
    <t>$ millones de pesos</t>
  </si>
  <si>
    <t>iva</t>
  </si>
  <si>
    <t>VALOR REQUERIDO  SD 09 2015</t>
  </si>
  <si>
    <t>$ pesos</t>
  </si>
  <si>
    <t>Subdirector Financiero y Contable</t>
  </si>
  <si>
    <t>ÁLVARO ALONSO PÉREZ TIRADO</t>
  </si>
  <si>
    <t xml:space="preserve">PONDERACIÓN </t>
  </si>
  <si>
    <t>Balance General a corte 31 de diciembre de 2014 y comparado año 2013</t>
  </si>
  <si>
    <t>Estado de resultados a corte 31 de diciembre de 2014 y comparado año 2013</t>
  </si>
  <si>
    <t>Notas a los estados financieros, certificación de estados financieros y dictamen de revisor fiscal, si a ello hay lugar, con base en lo dispuesto en el parágrafo 2º del artículo 13 de la Ley 43 de 1990 y/o el artículo 203 del Código de Comercio.</t>
  </si>
  <si>
    <t>Bogotá D.C.</t>
  </si>
  <si>
    <t>NO</t>
  </si>
  <si>
    <t>Acta de Unión Temporal</t>
  </si>
  <si>
    <t>Proponente</t>
  </si>
  <si>
    <t>Propuesta</t>
  </si>
  <si>
    <t>Valor antes de IVA</t>
  </si>
  <si>
    <t>Puntaje</t>
  </si>
  <si>
    <t>P1</t>
  </si>
  <si>
    <t>Presupuesto Oficial</t>
  </si>
  <si>
    <t>PO</t>
  </si>
  <si>
    <t>P2</t>
  </si>
  <si>
    <r>
      <rPr>
        <b/>
        <sz val="11"/>
        <color theme="1"/>
        <rFont val="Calibri"/>
        <family val="2"/>
        <scheme val="minor"/>
      </rPr>
      <t>OBJETO PROCESO</t>
    </r>
    <r>
      <rPr>
        <sz val="11"/>
        <color theme="1"/>
        <rFont val="Calibri"/>
        <family val="2"/>
        <scheme val="minor"/>
      </rPr>
      <t>: Impresión, empaque y entrega al contratista distribuidor del material de examen de la prueba Saber 3°, 5°, 7° y 9° y las pruebas adicionales contempladas para el segundo semestre de 2015: Ascenso Mayores, Ascenso Patrulleros, Inglés Docentes, Ascenso Docentes e ICCS, entre otras, así como el suministro de materiales que conforman los kits de aplicación de estas pruebas y la entrega al contratista distribuidor, con las especificaciones técnicas contenidas en el Anexo Técnico.</t>
    </r>
  </si>
  <si>
    <t>Bogotá</t>
  </si>
  <si>
    <t>Bogotá, agosto 6 de 2015</t>
  </si>
  <si>
    <t xml:space="preserve">Menor  o igual a  60% </t>
  </si>
  <si>
    <t>EVALUACIÓN FINANCIERA PROCESO DE SELECCIÓN CP - 008 - 2015</t>
  </si>
  <si>
    <t>N/A</t>
  </si>
  <si>
    <t>Observación: Panamericana  Formas e Impresos S.A. cumple con los criterios de capacidad financiera , pero presenta una oferta ecónomica mayor a presupuesto oficial. Unión Temporal Comunicación gráfica 2015 no cumple cn los criterios de capacidad financiera</t>
  </si>
  <si>
    <t>EVALUACIÓN FINANCIERA PROCESO DE SELECCIÓN IA - 003- 2016</t>
  </si>
  <si>
    <r>
      <rPr>
        <b/>
        <sz val="11"/>
        <color theme="1"/>
        <rFont val="Calibri"/>
        <family val="2"/>
        <scheme val="minor"/>
      </rPr>
      <t>OBJETO PROCESO</t>
    </r>
    <r>
      <rPr>
        <sz val="11"/>
        <color theme="1"/>
        <rFont val="Calibri"/>
        <family val="2"/>
        <scheme val="minor"/>
      </rPr>
      <t>: Prestación de los servicios de logística para el desarrollo de las actividades de divulgación institucional, para la ejecución de las políticas públicas, servicios, programas, proyectos, estrategias y acciones a su cargo.</t>
    </r>
  </si>
  <si>
    <t>OPTIMA TM SAS</t>
  </si>
  <si>
    <t>830.059.566-2</t>
  </si>
  <si>
    <t xml:space="preserve">Menor  o igual a  70% </t>
  </si>
  <si>
    <t>Fotocopia cédula Revisor Fiscal (Amanda Gallo)</t>
  </si>
  <si>
    <t>Fotocopa tarjeta profesional Revisor Fiscal (Amanda Gallo)</t>
  </si>
  <si>
    <t>Fotocopia antecedentes disciplinarios Revisor Fiscal (Amanda Gallo)</t>
  </si>
  <si>
    <t>Fotocopia cédula contador publico (Claudia Cabeza Mora)</t>
  </si>
  <si>
    <t>Fotocopa tarjeta profesional contador público (Claudia Cabeza Mora)</t>
  </si>
  <si>
    <t>Fotocopia antecedentes disciplinarios contador público (Claudia Cabeza Mora)</t>
  </si>
  <si>
    <t>Oferta económica</t>
  </si>
  <si>
    <t>sin iva</t>
  </si>
  <si>
    <t>con iva</t>
  </si>
  <si>
    <t>900.127.539-9</t>
  </si>
  <si>
    <t>Fotocopia cédula contador publico (Jimmy Gonzalez Villalobos)</t>
  </si>
  <si>
    <t>Fotocopa tarjeta profesional contador público (Jimmy Gonzalez Villalobos)</t>
  </si>
  <si>
    <t>Fotocopia antecedentes disciplinarios contador público (Jimmy Gonzalez Villalobos)</t>
  </si>
  <si>
    <t>Fotocopia cédula Revisor Fiscal (Yohn Castillo)</t>
  </si>
  <si>
    <t>Fotocopa tarjeta profesional Revisor Fiscal (Yohn Castillo)</t>
  </si>
  <si>
    <t>Fotocopia antecedentes disciplinarios Revisor Fiscal  (Yohn Castillo)</t>
  </si>
  <si>
    <t>OBSERVACIÓN: No presenta documentos del contador público</t>
  </si>
  <si>
    <t>GRUPO HOBBY SAS</t>
  </si>
  <si>
    <t>CF LOGISTICA SAS</t>
  </si>
  <si>
    <t>830.130.063-2</t>
  </si>
  <si>
    <t>Fotocopia cédula contador publico (Hugo Fernando Pinilla Suaza)</t>
  </si>
  <si>
    <t>Fotocopia cédula Revisor Fiscal (Darwin Carvajal Gutierrez)</t>
  </si>
  <si>
    <t>Fotocopa tarjeta profesional Revisor Fiscal (Darwin Carvajal Gutierrez)</t>
  </si>
  <si>
    <t>Fotocopia antecedentes disciplinarios Revisor Fiscal (Darwin Carvajal Gutierrez)</t>
  </si>
  <si>
    <t>Fotocopa tarjeta profesional contador público  (Hugo Fernando Pinilla Suaza)</t>
  </si>
  <si>
    <t>Fotocopia antecedentes disciplinarios contador público  (Hugo Fernando Pinilla Suaza)</t>
  </si>
  <si>
    <t>EVENPRO ENTRETENIMIENTO SAS</t>
  </si>
  <si>
    <t>900.350.733-6</t>
  </si>
  <si>
    <t>OBSERVACIÓN: No discrimina pasivo corriente</t>
  </si>
  <si>
    <t>900.245.670-1</t>
  </si>
  <si>
    <t>Fotocopia cédula contador publico (Eliana Ordoñez)</t>
  </si>
  <si>
    <t>Fotocopa tarjeta profesional contador público (Eliana Ordoñez)</t>
  </si>
  <si>
    <t>Fotocopia antecedentes disciplinarios contador público  (Eliana Ordoñez)</t>
  </si>
  <si>
    <t>Fotocopia cédula Revisor Fiscal (Sandra Hernandez)</t>
  </si>
  <si>
    <t>Fotocopa tarjeta profesional Revisor Fiscal (Sandra Hernandez)</t>
  </si>
  <si>
    <t>Fotocopia antecedentes disciplinarios Revisor Fiscal  (Sandra Hernandez)</t>
  </si>
  <si>
    <t>E-COMERCE GLOBAL SAS</t>
  </si>
  <si>
    <t>RAQUEL SOFIA AMAYA PRODUCCIONES Y CIA LTDA</t>
  </si>
  <si>
    <t>E</t>
  </si>
  <si>
    <t>RSA</t>
  </si>
  <si>
    <t>830.052.555-1</t>
  </si>
  <si>
    <t>Fotocopia cédula contador publico (Ana Maria Giraldo)</t>
  </si>
  <si>
    <t>Fotocopa tarjeta profesional contador público (Ana Maria Giraldo)</t>
  </si>
  <si>
    <t>Fotocopia antecedentes disciplinarios contador público (Ana Maria Giraldo)</t>
  </si>
  <si>
    <t>Fotocopia cédula Revisor Fiscal</t>
  </si>
  <si>
    <t xml:space="preserve">Fotocopa tarjeta profesional Revisor Fiscal </t>
  </si>
  <si>
    <t xml:space="preserve">Fotocopia antecedentes disciplinarios Revisor Fiscal  </t>
  </si>
  <si>
    <t>N.A.</t>
  </si>
  <si>
    <t>UNIÓN TEMPORAL E-COMERCE RSA</t>
  </si>
  <si>
    <t>CONSORCIO AXON</t>
  </si>
  <si>
    <t>ORGANIZACIÓN AXON 360 SAS</t>
  </si>
  <si>
    <t>800.212.052-5</t>
  </si>
  <si>
    <t>Fotocopia cédula contador publico (Maria Nelly Garcia)</t>
  </si>
  <si>
    <t>Fotocopa tarjeta profesional contador público  (Maria Nelly Garcia)</t>
  </si>
  <si>
    <t>Fotocopia antecedentes disciplinarios contador público   (Maria Nelly Garcia)</t>
  </si>
  <si>
    <t>Fotocopia cédula Revisor Fiscal (Maria Andrea Aguirre)</t>
  </si>
  <si>
    <t>Fotocopa tarjeta profesional Revisor Fiscal (Maria Andrea Aguirre)</t>
  </si>
  <si>
    <t>Fotocopia antecedentes disciplinarios Revisor Fiscal  (Maria Andrea Aguirre)</t>
  </si>
  <si>
    <t>ORGANIZACIÓN SIMPLEX SA</t>
  </si>
  <si>
    <t>900.233.385-5</t>
  </si>
  <si>
    <t>NA</t>
  </si>
  <si>
    <t>PUBBLICA SAS</t>
  </si>
  <si>
    <t>800.064.773-1</t>
  </si>
  <si>
    <t>Fotocopia cédula contador publico (Fanny Tamayo)</t>
  </si>
  <si>
    <t>Fotocopia cédula Revisor Fiscal (Sergio Gonzalez)</t>
  </si>
  <si>
    <t>Fotocopa tarjeta profesional Revisor Fiscal  (Sergio Gonzalez)</t>
  </si>
  <si>
    <t>Fotocopia antecedentes disciplinarios Revisor Fiscal   (Sergio Gonzalez)</t>
  </si>
  <si>
    <t>Fotocopa tarjeta profesional contador público   (Fanny Tamayo)</t>
  </si>
  <si>
    <t>Fotocopia antecedentes disciplinarios contador público   (Fanny Tamayo)</t>
  </si>
  <si>
    <t>OBSERVACIÓN: No presenta EF comparados</t>
  </si>
  <si>
    <t>DU BRANDS SAS</t>
  </si>
  <si>
    <t>900.275.221-6</t>
  </si>
  <si>
    <t>Fotocopia cédula contador publico (Adriana Suarez)</t>
  </si>
  <si>
    <t>Fotocopia cédula Revisor Fiscal (Jaime Morales)</t>
  </si>
  <si>
    <t>Fotocopa tarjeta profesional contador público  (Adriana Suarez)</t>
  </si>
  <si>
    <t>Fotocopia antecedentes disciplinarios contador público  (Adriana Suarez)</t>
  </si>
  <si>
    <t>Fotocopa tarjeta profesional Revisor Fiscal   (Jaime Morales)</t>
  </si>
  <si>
    <t>Fotocopia antecedentes disciplinarios Revisor Fiscal  (Jaime Morales)</t>
  </si>
  <si>
    <t>CENTURY MEDIA SAS</t>
  </si>
  <si>
    <t>830.076.011-4</t>
  </si>
  <si>
    <t>Fotocopa tarjeta profesional contador público (Teresita Castellanos)</t>
  </si>
  <si>
    <t>Fotocopia cédula contador publico (Teresita Castellanos)</t>
  </si>
  <si>
    <t>Fotocopia antecedentes disciplinarios contador público (Teresita Castellanos)</t>
  </si>
  <si>
    <t>Fotocopia cédula Revisor Fiscal (Carlos Eduardo Rojas)</t>
  </si>
  <si>
    <t>Fotocopa tarjeta profesional Revisor Fiscal (Carlos Eduardo Rojas)</t>
  </si>
  <si>
    <t>Fotocopia antecedentes disciplinarios Revisor Fiscal (Carlos Eduardo Rojas)</t>
  </si>
  <si>
    <t>890.802.221-2</t>
  </si>
  <si>
    <t>ADESCUBRIR TRAVEL &amp; ADVENTURE SAS</t>
  </si>
  <si>
    <t>VALOR REQUERIDO</t>
  </si>
  <si>
    <t>Fotocopia cédula contador publico (Maria Paulina Vargas)</t>
  </si>
  <si>
    <t>Fotocopa tarjeta profesional contador público (Maria Paulina Vargas)</t>
  </si>
  <si>
    <t>Fotocopia antecedentes disciplinarios contador público (Maria Paulina Vargas)</t>
  </si>
  <si>
    <t>Fotocopia cédula Revisor Fiscal (Hugo alberto Tabares)</t>
  </si>
  <si>
    <t>Fotocopa tarjeta profesional Revisor Fiscal (Hugo alberto Tabares)</t>
  </si>
  <si>
    <t>Fotocopia antecedentes disciplinarios Revisor Fiscal (Hugo alberto Tabares)</t>
  </si>
  <si>
    <t>OBSERVACIÓN: Los participantes del consorcio no presentan EF comparados</t>
  </si>
  <si>
    <t>Bogotá, 16 de febrero de 2016</t>
  </si>
  <si>
    <t>P3</t>
  </si>
  <si>
    <t>P4</t>
  </si>
  <si>
    <t>P5</t>
  </si>
  <si>
    <t>P6</t>
  </si>
  <si>
    <t>P7</t>
  </si>
  <si>
    <t>P8</t>
  </si>
  <si>
    <t>P9</t>
  </si>
  <si>
    <t>P10</t>
  </si>
  <si>
    <t>Menor valor</t>
  </si>
  <si>
    <t>MV</t>
  </si>
  <si>
    <t xml:space="preserve">SI </t>
  </si>
  <si>
    <t>Bogotá, febrero</t>
  </si>
  <si>
    <t xml:space="preserve">El menor valor  corresponde a las ofertas válidas, en este caso el menor valor fue ofertado por CENTURY MEDIA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</si>
</sst>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_);[Red]\(&quot;$&quot;\ #,##0\)"/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_-;\-* #,##0_-;_-* &quot;-&quot;_-;_-@_-"/>
    <numFmt numFmtId="165" formatCode="_-* #,##0.00\ _€_-;\-* #,##0.00\ _€_-;_-* &quot;-&quot;??\ _€_-;_-@_-"/>
    <numFmt numFmtId="166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BDD7EE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22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justify" vertical="top" wrapText="1"/>
    </xf>
    <xf numFmtId="166" fontId="2" fillId="0" borderId="0" xfId="1" applyNumberFormat="1" applyFont="1" applyBorder="1" applyAlignment="1"/>
    <xf numFmtId="166" fontId="0" fillId="0" borderId="0" xfId="1" applyNumberFormat="1" applyFont="1" applyBorder="1" applyAlignme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0" fontId="0" fillId="0" borderId="1" xfId="2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justify" vertical="top" wrapText="1"/>
    </xf>
    <xf numFmtId="0" fontId="2" fillId="5" borderId="1" xfId="0" applyFont="1" applyFill="1" applyBorder="1" applyAlignment="1">
      <alignment horizontal="center" vertical="center" wrapText="1"/>
    </xf>
    <xf numFmtId="165" fontId="0" fillId="0" borderId="0" xfId="1" applyFont="1"/>
    <xf numFmtId="165" fontId="6" fillId="0" borderId="0" xfId="1" applyFont="1"/>
    <xf numFmtId="165" fontId="6" fillId="0" borderId="0" xfId="0" applyNumberFormat="1" applyFont="1"/>
    <xf numFmtId="43" fontId="0" fillId="0" borderId="0" xfId="0" applyNumberFormat="1"/>
    <xf numFmtId="3" fontId="0" fillId="0" borderId="0" xfId="0" applyNumberFormat="1" applyBorder="1"/>
    <xf numFmtId="0" fontId="2" fillId="0" borderId="0" xfId="0" applyFont="1" applyBorder="1" applyAlignment="1">
      <alignment vertical="center"/>
    </xf>
    <xf numFmtId="166" fontId="0" fillId="0" borderId="0" xfId="0" applyNumberFormat="1"/>
    <xf numFmtId="4" fontId="0" fillId="0" borderId="1" xfId="1" applyNumberFormat="1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4" fontId="0" fillId="0" borderId="0" xfId="0" applyNumberFormat="1"/>
    <xf numFmtId="4" fontId="0" fillId="0" borderId="0" xfId="1" applyNumberFormat="1" applyFont="1"/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7" fontId="0" fillId="0" borderId="0" xfId="0" applyNumberFormat="1"/>
    <xf numFmtId="166" fontId="0" fillId="0" borderId="0" xfId="1" applyNumberFormat="1" applyFont="1" applyBorder="1"/>
    <xf numFmtId="0" fontId="9" fillId="6" borderId="21" xfId="0" applyFont="1" applyFill="1" applyBorder="1" applyAlignment="1">
      <alignment horizontal="center"/>
    </xf>
    <xf numFmtId="0" fontId="9" fillId="6" borderId="22" xfId="0" applyFont="1" applyFill="1" applyBorder="1" applyAlignment="1">
      <alignment horizontal="center"/>
    </xf>
    <xf numFmtId="0" fontId="10" fillId="0" borderId="23" xfId="0" applyFont="1" applyBorder="1"/>
    <xf numFmtId="0" fontId="10" fillId="0" borderId="24" xfId="0" applyFont="1" applyBorder="1"/>
    <xf numFmtId="0" fontId="10" fillId="7" borderId="23" xfId="0" applyFont="1" applyFill="1" applyBorder="1"/>
    <xf numFmtId="0" fontId="10" fillId="7" borderId="24" xfId="0" applyFont="1" applyFill="1" applyBorder="1"/>
    <xf numFmtId="0" fontId="10" fillId="7" borderId="24" xfId="0" applyFont="1" applyFill="1" applyBorder="1" applyAlignment="1">
      <alignment horizontal="right"/>
    </xf>
    <xf numFmtId="0" fontId="10" fillId="6" borderId="24" xfId="0" applyFont="1" applyFill="1" applyBorder="1"/>
    <xf numFmtId="37" fontId="10" fillId="0" borderId="24" xfId="0" applyNumberFormat="1" applyFont="1" applyBorder="1" applyAlignment="1">
      <alignment horizontal="right"/>
    </xf>
    <xf numFmtId="0" fontId="2" fillId="0" borderId="0" xfId="0" applyFont="1" applyBorder="1" applyAlignment="1"/>
    <xf numFmtId="0" fontId="0" fillId="0" borderId="0" xfId="0" applyBorder="1" applyAlignment="1"/>
    <xf numFmtId="0" fontId="9" fillId="0" borderId="0" xfId="0" applyFont="1" applyFill="1" applyBorder="1"/>
    <xf numFmtId="8" fontId="9" fillId="0" borderId="0" xfId="0" applyNumberFormat="1" applyFont="1" applyFill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 vertical="top"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horizontal="justify" vertical="top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0" fillId="0" borderId="0" xfId="4" applyFont="1"/>
    <xf numFmtId="3" fontId="2" fillId="0" borderId="8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justify" vertical="top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center"/>
    </xf>
    <xf numFmtId="166" fontId="10" fillId="0" borderId="23" xfId="1" applyNumberFormat="1" applyFont="1" applyBorder="1"/>
    <xf numFmtId="166" fontId="10" fillId="7" borderId="23" xfId="1" applyNumberFormat="1" applyFont="1" applyFill="1" applyBorder="1"/>
    <xf numFmtId="6" fontId="10" fillId="0" borderId="24" xfId="0" applyNumberFormat="1" applyFont="1" applyBorder="1"/>
    <xf numFmtId="0" fontId="9" fillId="6" borderId="21" xfId="0" applyFont="1" applyFill="1" applyBorder="1"/>
    <xf numFmtId="0" fontId="9" fillId="6" borderId="28" xfId="0" applyFont="1" applyFill="1" applyBorder="1"/>
    <xf numFmtId="166" fontId="9" fillId="6" borderId="21" xfId="0" applyNumberFormat="1" applyFont="1" applyFill="1" applyBorder="1"/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0" borderId="0" xfId="0" applyBorder="1" applyAlignment="1">
      <alignment horizontal="justify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2" xfId="4" applyFont="1" applyBorder="1" applyAlignment="1">
      <alignment horizontal="left" vertical="center"/>
    </xf>
    <xf numFmtId="164" fontId="0" fillId="0" borderId="3" xfId="4" applyFont="1" applyBorder="1" applyAlignment="1">
      <alignment horizontal="left" vertical="center"/>
    </xf>
    <xf numFmtId="164" fontId="0" fillId="0" borderId="4" xfId="4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37" fontId="7" fillId="0" borderId="2" xfId="3" applyNumberFormat="1" applyFont="1" applyBorder="1" applyAlignment="1">
      <alignment horizontal="center" vertical="center" wrapText="1"/>
    </xf>
    <xf numFmtId="37" fontId="7" fillId="0" borderId="4" xfId="3" applyNumberFormat="1" applyFont="1" applyBorder="1" applyAlignment="1">
      <alignment horizontal="center" vertical="center" wrapText="1"/>
    </xf>
    <xf numFmtId="37" fontId="8" fillId="5" borderId="2" xfId="1" applyNumberFormat="1" applyFont="1" applyFill="1" applyBorder="1" applyAlignment="1">
      <alignment horizontal="center" vertical="center" wrapText="1"/>
    </xf>
    <xf numFmtId="37" fontId="8" fillId="5" borderId="4" xfId="1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</cellXfs>
  <cellStyles count="19"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Millares" xfId="1" builtinId="3"/>
    <cellStyle name="Millares [0]" xfId="4" builtinId="6"/>
    <cellStyle name="Moneda" xfId="3" builtinId="4"/>
    <cellStyle name="Normal" xfId="0" builtinId="0" customBuiltin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topLeftCell="A34" zoomScale="130" zoomScaleNormal="150" zoomScaleSheetLayoutView="130" zoomScalePageLayoutView="150" workbookViewId="0">
      <selection activeCell="F36" sqref="F36"/>
    </sheetView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7" t="s">
        <v>0</v>
      </c>
      <c r="C3" s="87"/>
      <c r="D3" s="87"/>
      <c r="E3" s="87"/>
      <c r="F3" s="87"/>
      <c r="G3" s="8"/>
    </row>
    <row r="4" spans="1:7" ht="15.75" x14ac:dyDescent="0.25">
      <c r="A4" s="7"/>
      <c r="B4" s="87" t="s">
        <v>1</v>
      </c>
      <c r="C4" s="87"/>
      <c r="D4" s="87"/>
      <c r="E4" s="87"/>
      <c r="F4" s="87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88" t="s">
        <v>56</v>
      </c>
      <c r="C6" s="88"/>
      <c r="D6" s="88"/>
      <c r="E6" s="88"/>
      <c r="F6" s="88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89" t="s">
        <v>57</v>
      </c>
      <c r="C8" s="89"/>
      <c r="D8" s="89"/>
      <c r="E8" s="89"/>
      <c r="F8" s="89"/>
      <c r="G8" s="8"/>
    </row>
    <row r="9" spans="1:7" ht="14.25" customHeight="1" x14ac:dyDescent="0.25">
      <c r="A9" s="7"/>
      <c r="B9" s="74"/>
      <c r="C9" s="74"/>
      <c r="D9" s="74"/>
      <c r="E9" s="74"/>
      <c r="F9" s="74"/>
      <c r="G9" s="8"/>
    </row>
    <row r="10" spans="1:7" ht="31.5" customHeight="1" x14ac:dyDescent="0.25">
      <c r="A10" s="7"/>
      <c r="B10" s="68" t="s">
        <v>20</v>
      </c>
      <c r="C10" s="12">
        <f>2635000000/1.16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75" t="s">
        <v>139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42" t="s">
        <v>140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6" t="s">
        <v>50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0" t="s">
        <v>28</v>
      </c>
      <c r="E16" s="91"/>
      <c r="F16" s="9"/>
      <c r="G16" s="8"/>
    </row>
    <row r="17" spans="1:8" ht="34.5" customHeight="1" x14ac:dyDescent="0.25">
      <c r="A17" s="7"/>
      <c r="B17" s="92" t="s">
        <v>19</v>
      </c>
      <c r="C17" s="93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2361</v>
      </c>
      <c r="E18" s="19" t="s">
        <v>121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1065</v>
      </c>
      <c r="E19" s="19" t="s">
        <v>121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4288</v>
      </c>
      <c r="E20" s="19" t="s">
        <v>121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1319</v>
      </c>
      <c r="E21" s="19" t="s">
        <v>121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2969</v>
      </c>
      <c r="E22" s="19" t="s">
        <v>121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4" t="s">
        <v>9</v>
      </c>
      <c r="C25" s="95"/>
      <c r="D25" s="95"/>
      <c r="E25" s="95"/>
      <c r="F25" s="96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149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2.2169014084507044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0.30760261194029853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1.3070360531309295</v>
      </c>
      <c r="E32" s="24" t="s">
        <v>17</v>
      </c>
      <c r="F32" s="26" t="s">
        <v>23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7" t="s">
        <v>35</v>
      </c>
      <c r="C34" s="97"/>
      <c r="D34" s="97"/>
      <c r="E34" s="97"/>
      <c r="F34" s="50" t="s">
        <v>23</v>
      </c>
      <c r="G34" s="8"/>
    </row>
    <row r="35" spans="1:7" ht="17.25" customHeight="1" x14ac:dyDescent="0.25">
      <c r="A35" s="7"/>
      <c r="B35" s="84" t="s">
        <v>36</v>
      </c>
      <c r="C35" s="85"/>
      <c r="D35" s="85"/>
      <c r="E35" s="86"/>
      <c r="F35" s="50" t="s">
        <v>23</v>
      </c>
      <c r="G35" s="8"/>
    </row>
    <row r="36" spans="1:7" ht="47.25" customHeight="1" x14ac:dyDescent="0.25">
      <c r="A36" s="7"/>
      <c r="B36" s="98" t="s">
        <v>37</v>
      </c>
      <c r="C36" s="99"/>
      <c r="D36" s="99"/>
      <c r="E36" s="100"/>
      <c r="F36" s="50" t="s">
        <v>23</v>
      </c>
      <c r="G36" s="8"/>
    </row>
    <row r="37" spans="1:7" ht="17.25" customHeight="1" x14ac:dyDescent="0.25">
      <c r="A37" s="7"/>
      <c r="B37" s="84" t="s">
        <v>142</v>
      </c>
      <c r="C37" s="85"/>
      <c r="D37" s="85"/>
      <c r="E37" s="86"/>
      <c r="F37" s="50" t="s">
        <v>23</v>
      </c>
      <c r="G37" s="8"/>
    </row>
    <row r="38" spans="1:7" ht="17.25" customHeight="1" x14ac:dyDescent="0.25">
      <c r="A38" s="7"/>
      <c r="B38" s="84" t="s">
        <v>141</v>
      </c>
      <c r="C38" s="85"/>
      <c r="D38" s="85"/>
      <c r="E38" s="86"/>
      <c r="F38" s="50" t="s">
        <v>23</v>
      </c>
      <c r="G38" s="8"/>
    </row>
    <row r="39" spans="1:7" ht="17.25" customHeight="1" x14ac:dyDescent="0.25">
      <c r="A39" s="7"/>
      <c r="B39" s="84" t="s">
        <v>143</v>
      </c>
      <c r="C39" s="85"/>
      <c r="D39" s="85"/>
      <c r="E39" s="86"/>
      <c r="F39" s="50" t="s">
        <v>23</v>
      </c>
      <c r="G39" s="8"/>
    </row>
    <row r="40" spans="1:7" ht="17.25" customHeight="1" x14ac:dyDescent="0.25">
      <c r="A40" s="7"/>
      <c r="B40" s="84" t="s">
        <v>144</v>
      </c>
      <c r="C40" s="85"/>
      <c r="D40" s="85"/>
      <c r="E40" s="86"/>
      <c r="F40" s="50" t="s">
        <v>23</v>
      </c>
      <c r="G40" s="8"/>
    </row>
    <row r="41" spans="1:7" ht="17.25" customHeight="1" x14ac:dyDescent="0.25">
      <c r="A41" s="7"/>
      <c r="B41" s="84" t="s">
        <v>145</v>
      </c>
      <c r="C41" s="85"/>
      <c r="D41" s="85"/>
      <c r="E41" s="86"/>
      <c r="F41" s="50" t="s">
        <v>23</v>
      </c>
      <c r="G41" s="8"/>
    </row>
    <row r="42" spans="1:7" ht="17.25" customHeight="1" x14ac:dyDescent="0.25">
      <c r="A42" s="7"/>
      <c r="B42" s="84" t="s">
        <v>146</v>
      </c>
      <c r="C42" s="85"/>
      <c r="D42" s="85"/>
      <c r="E42" s="86"/>
      <c r="F42" s="50" t="s">
        <v>23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157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 t="s">
        <v>130</v>
      </c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102" t="s">
        <v>33</v>
      </c>
      <c r="C49" s="102"/>
      <c r="D49" s="102"/>
      <c r="E49" s="102"/>
      <c r="F49" s="102"/>
      <c r="G49" s="8"/>
    </row>
    <row r="50" spans="1:7" x14ac:dyDescent="0.25">
      <c r="A50" s="7"/>
      <c r="B50" s="101" t="s">
        <v>32</v>
      </c>
      <c r="C50" s="101"/>
      <c r="D50" s="101"/>
      <c r="E50" s="101"/>
      <c r="F50" s="101"/>
      <c r="G50" s="8"/>
    </row>
    <row r="51" spans="1:7" x14ac:dyDescent="0.25">
      <c r="A51" s="7"/>
      <c r="B51" s="101" t="s">
        <v>24</v>
      </c>
      <c r="C51" s="101"/>
      <c r="D51" s="101"/>
      <c r="E51" s="101"/>
      <c r="F51" s="101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5" spans="1:7" x14ac:dyDescent="0.25">
      <c r="C55" t="s">
        <v>68</v>
      </c>
      <c r="D55" t="s">
        <v>69</v>
      </c>
    </row>
    <row r="56" spans="1:7" x14ac:dyDescent="0.25">
      <c r="B56" t="s">
        <v>67</v>
      </c>
      <c r="C56" s="72">
        <v>1851314655</v>
      </c>
      <c r="D56" s="72">
        <f>+C56*1.16</f>
        <v>2147524999.7999997</v>
      </c>
    </row>
  </sheetData>
  <mergeCells count="19">
    <mergeCell ref="B51:F51"/>
    <mergeCell ref="B39:E39"/>
    <mergeCell ref="B40:E40"/>
    <mergeCell ref="B41:E41"/>
    <mergeCell ref="B42:E42"/>
    <mergeCell ref="B49:F49"/>
    <mergeCell ref="B50:F50"/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topLeftCell="A7" zoomScaleNormal="150" zoomScaleSheetLayoutView="100" zoomScalePageLayoutView="150" workbookViewId="0"/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7" t="s">
        <v>0</v>
      </c>
      <c r="C3" s="87"/>
      <c r="D3" s="87"/>
      <c r="E3" s="87"/>
      <c r="F3" s="87"/>
      <c r="G3" s="8"/>
    </row>
    <row r="4" spans="1:7" ht="15.75" x14ac:dyDescent="0.25">
      <c r="A4" s="7"/>
      <c r="B4" s="87" t="s">
        <v>1</v>
      </c>
      <c r="C4" s="87"/>
      <c r="D4" s="87"/>
      <c r="E4" s="87"/>
      <c r="F4" s="87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88" t="s">
        <v>56</v>
      </c>
      <c r="C6" s="88"/>
      <c r="D6" s="88"/>
      <c r="E6" s="88"/>
      <c r="F6" s="88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89" t="s">
        <v>57</v>
      </c>
      <c r="C8" s="89"/>
      <c r="D8" s="89"/>
      <c r="E8" s="89"/>
      <c r="F8" s="89"/>
      <c r="G8" s="8"/>
    </row>
    <row r="9" spans="1:7" ht="14.25" customHeight="1" x14ac:dyDescent="0.25">
      <c r="A9" s="7"/>
      <c r="B9" s="69"/>
      <c r="C9" s="69"/>
      <c r="D9" s="69"/>
      <c r="E9" s="69"/>
      <c r="F9" s="69"/>
      <c r="G9" s="8"/>
    </row>
    <row r="10" spans="1:7" ht="31.5" customHeight="1" x14ac:dyDescent="0.25">
      <c r="A10" s="7"/>
      <c r="B10" s="68" t="s">
        <v>20</v>
      </c>
      <c r="C10" s="12">
        <f>+'Optima TM SAS'!C10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70" t="s">
        <v>98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73" t="s">
        <v>101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1" t="s">
        <v>50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0" t="s">
        <v>28</v>
      </c>
      <c r="E16" s="91"/>
      <c r="F16" s="9"/>
      <c r="G16" s="8"/>
    </row>
    <row r="17" spans="1:8" ht="34.5" customHeight="1" x14ac:dyDescent="0.25">
      <c r="A17" s="7"/>
      <c r="B17" s="92" t="s">
        <v>19</v>
      </c>
      <c r="C17" s="93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850</v>
      </c>
      <c r="E18" s="19">
        <v>928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287</v>
      </c>
      <c r="E19" s="19">
        <v>338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1089</v>
      </c>
      <c r="E20" s="19">
        <v>1112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287</v>
      </c>
      <c r="E21" s="19">
        <v>338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802</v>
      </c>
      <c r="E22" s="19">
        <v>774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4" t="s">
        <v>9</v>
      </c>
      <c r="C25" s="95"/>
      <c r="D25" s="95"/>
      <c r="E25" s="95"/>
      <c r="F25" s="96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149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2.9616724738675959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0.26354453627180902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0.35306261859582538</v>
      </c>
      <c r="E32" s="24" t="s">
        <v>17</v>
      </c>
      <c r="F32" s="26" t="s">
        <v>39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7" t="s">
        <v>35</v>
      </c>
      <c r="C34" s="97"/>
      <c r="D34" s="97"/>
      <c r="E34" s="97"/>
      <c r="F34" s="50" t="s">
        <v>23</v>
      </c>
      <c r="G34" s="8"/>
    </row>
    <row r="35" spans="1:7" ht="17.25" customHeight="1" x14ac:dyDescent="0.25">
      <c r="A35" s="7"/>
      <c r="B35" s="84" t="s">
        <v>36</v>
      </c>
      <c r="C35" s="85"/>
      <c r="D35" s="85"/>
      <c r="E35" s="86"/>
      <c r="F35" s="50" t="s">
        <v>23</v>
      </c>
      <c r="G35" s="8"/>
    </row>
    <row r="36" spans="1:7" ht="47.25" customHeight="1" x14ac:dyDescent="0.25">
      <c r="A36" s="7"/>
      <c r="B36" s="98" t="s">
        <v>37</v>
      </c>
      <c r="C36" s="99"/>
      <c r="D36" s="99"/>
      <c r="E36" s="100"/>
      <c r="F36" s="50" t="s">
        <v>23</v>
      </c>
      <c r="G36" s="8"/>
    </row>
    <row r="37" spans="1:7" ht="17.25" customHeight="1" x14ac:dyDescent="0.25">
      <c r="A37" s="7"/>
      <c r="B37" s="103" t="s">
        <v>102</v>
      </c>
      <c r="C37" s="104"/>
      <c r="D37" s="104"/>
      <c r="E37" s="105"/>
      <c r="F37" s="50" t="s">
        <v>23</v>
      </c>
      <c r="G37" s="8"/>
    </row>
    <row r="38" spans="1:7" ht="17.25" customHeight="1" x14ac:dyDescent="0.25">
      <c r="A38" s="7"/>
      <c r="B38" s="84" t="s">
        <v>103</v>
      </c>
      <c r="C38" s="85"/>
      <c r="D38" s="85"/>
      <c r="E38" s="86"/>
      <c r="F38" s="50" t="s">
        <v>23</v>
      </c>
      <c r="G38" s="8"/>
    </row>
    <row r="39" spans="1:7" ht="17.25" customHeight="1" x14ac:dyDescent="0.25">
      <c r="A39" s="7"/>
      <c r="B39" s="84" t="s">
        <v>104</v>
      </c>
      <c r="C39" s="85"/>
      <c r="D39" s="85"/>
      <c r="E39" s="86"/>
      <c r="F39" s="50" t="s">
        <v>23</v>
      </c>
      <c r="G39" s="8"/>
    </row>
    <row r="40" spans="1:7" ht="17.25" customHeight="1" x14ac:dyDescent="0.25">
      <c r="A40" s="7"/>
      <c r="B40" s="84" t="s">
        <v>105</v>
      </c>
      <c r="C40" s="85"/>
      <c r="D40" s="85"/>
      <c r="E40" s="86"/>
      <c r="F40" s="50" t="s">
        <v>108</v>
      </c>
      <c r="G40" s="8"/>
    </row>
    <row r="41" spans="1:7" ht="17.25" customHeight="1" x14ac:dyDescent="0.25">
      <c r="A41" s="7"/>
      <c r="B41" s="84" t="s">
        <v>106</v>
      </c>
      <c r="C41" s="85"/>
      <c r="D41" s="85"/>
      <c r="E41" s="86"/>
      <c r="F41" s="50" t="s">
        <v>108</v>
      </c>
      <c r="G41" s="8"/>
    </row>
    <row r="42" spans="1:7" ht="17.25" customHeight="1" x14ac:dyDescent="0.25">
      <c r="A42" s="7"/>
      <c r="B42" s="84" t="s">
        <v>107</v>
      </c>
      <c r="C42" s="85"/>
      <c r="D42" s="85"/>
      <c r="E42" s="86"/>
      <c r="F42" s="50" t="s">
        <v>108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157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/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102" t="s">
        <v>33</v>
      </c>
      <c r="C49" s="102"/>
      <c r="D49" s="102"/>
      <c r="E49" s="102"/>
      <c r="F49" s="102"/>
      <c r="G49" s="8"/>
    </row>
    <row r="50" spans="1:7" x14ac:dyDescent="0.25">
      <c r="A50" s="7"/>
      <c r="B50" s="101" t="s">
        <v>32</v>
      </c>
      <c r="C50" s="101"/>
      <c r="D50" s="101"/>
      <c r="E50" s="101"/>
      <c r="F50" s="101"/>
      <c r="G50" s="8"/>
    </row>
    <row r="51" spans="1:7" x14ac:dyDescent="0.25">
      <c r="A51" s="7"/>
      <c r="B51" s="101" t="s">
        <v>24</v>
      </c>
      <c r="C51" s="101"/>
      <c r="D51" s="101"/>
      <c r="E51" s="101"/>
      <c r="F51" s="101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5" spans="1:7" x14ac:dyDescent="0.25">
      <c r="C55" t="s">
        <v>68</v>
      </c>
      <c r="D55" t="s">
        <v>69</v>
      </c>
    </row>
    <row r="56" spans="1:7" x14ac:dyDescent="0.25">
      <c r="B56" t="s">
        <v>67</v>
      </c>
      <c r="C56" s="72">
        <v>1422605500</v>
      </c>
      <c r="D56" s="72">
        <f>+C56*1.16</f>
        <v>1650222380</v>
      </c>
    </row>
  </sheetData>
  <mergeCells count="19">
    <mergeCell ref="B51:F51"/>
    <mergeCell ref="B39:E39"/>
    <mergeCell ref="B40:E40"/>
    <mergeCell ref="B41:E41"/>
    <mergeCell ref="B42:E42"/>
    <mergeCell ref="B49:F49"/>
    <mergeCell ref="B50:F50"/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view="pageBreakPreview" topLeftCell="A16" workbookViewId="0">
      <selection activeCell="B8" sqref="B8:F8"/>
    </sheetView>
  </sheetViews>
  <sheetFormatPr baseColWidth="10" defaultRowHeight="15" x14ac:dyDescent="0.25"/>
  <cols>
    <col min="1" max="1" width="3.42578125" customWidth="1"/>
    <col min="2" max="2" width="30.42578125" customWidth="1"/>
    <col min="3" max="3" width="23.7109375" customWidth="1"/>
    <col min="4" max="5" width="21.140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7" t="s">
        <v>0</v>
      </c>
      <c r="C3" s="87"/>
      <c r="D3" s="87"/>
      <c r="E3" s="87"/>
      <c r="F3" s="87"/>
      <c r="G3" s="8"/>
    </row>
    <row r="4" spans="1:7" ht="15.75" x14ac:dyDescent="0.25">
      <c r="A4" s="7"/>
      <c r="B4" s="87" t="s">
        <v>1</v>
      </c>
      <c r="C4" s="87"/>
      <c r="D4" s="87"/>
      <c r="E4" s="87"/>
      <c r="F4" s="87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88" t="s">
        <v>56</v>
      </c>
      <c r="C6" s="88"/>
      <c r="D6" s="88"/>
      <c r="E6" s="88"/>
      <c r="F6" s="88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8.75" customHeight="1" x14ac:dyDescent="0.25">
      <c r="A8" s="7"/>
      <c r="B8" s="89" t="s">
        <v>57</v>
      </c>
      <c r="C8" s="89"/>
      <c r="D8" s="89"/>
      <c r="E8" s="89"/>
      <c r="F8" s="89"/>
      <c r="G8" s="8"/>
    </row>
    <row r="9" spans="1:7" ht="9" customHeight="1" x14ac:dyDescent="0.25">
      <c r="A9" s="7"/>
      <c r="B9" s="47"/>
      <c r="C9" s="47"/>
      <c r="D9" s="47"/>
      <c r="E9" s="47"/>
      <c r="F9" s="47"/>
      <c r="G9" s="8"/>
    </row>
    <row r="10" spans="1:7" ht="30" customHeight="1" x14ac:dyDescent="0.25">
      <c r="A10" s="7"/>
      <c r="B10" s="68" t="s">
        <v>20</v>
      </c>
      <c r="C10" s="12">
        <f>+RSA!C10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35.25" customHeight="1" x14ac:dyDescent="0.25">
      <c r="A12" s="7"/>
      <c r="B12" s="38" t="s">
        <v>2</v>
      </c>
      <c r="C12" s="106" t="s">
        <v>109</v>
      </c>
      <c r="D12" s="107"/>
      <c r="E12" s="9"/>
      <c r="F12" s="9"/>
      <c r="G12" s="8"/>
    </row>
    <row r="13" spans="1:7" ht="25.5" customHeight="1" x14ac:dyDescent="0.25">
      <c r="A13" s="7"/>
      <c r="B13" s="39" t="s">
        <v>18</v>
      </c>
      <c r="C13" s="108"/>
      <c r="D13" s="109"/>
      <c r="E13" s="9"/>
      <c r="F13" s="9"/>
      <c r="G13" s="8"/>
    </row>
    <row r="14" spans="1:7" ht="25.5" customHeight="1" x14ac:dyDescent="0.25">
      <c r="A14" s="7"/>
      <c r="B14" s="40" t="s">
        <v>3</v>
      </c>
      <c r="C14" s="110" t="s">
        <v>38</v>
      </c>
      <c r="D14" s="111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0" t="s">
        <v>28</v>
      </c>
      <c r="E16" s="91"/>
      <c r="F16" s="9"/>
      <c r="G16" s="8"/>
    </row>
    <row r="17" spans="1:8" ht="34.5" customHeight="1" x14ac:dyDescent="0.25">
      <c r="A17" s="7"/>
      <c r="B17" s="92" t="s">
        <v>19</v>
      </c>
      <c r="C17" s="93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77">
        <f>+('E-Comerce global SAS'!D18*0.6)+(RSA!D18*0.4)</f>
        <v>1486</v>
      </c>
      <c r="E18" s="19">
        <f>+('E-Comerce global SAS'!E18*0.6)+(RSA!E18*0.4)</f>
        <v>1734.4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f>+('E-Comerce global SAS'!D19*0.6)+(RSA!D19*0.4)</f>
        <v>565.4</v>
      </c>
      <c r="E19" s="19">
        <f>+('E-Comerce global SAS'!E19*0.6)+(RSA!E19*0.4)</f>
        <v>725.6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f>+('E-Comerce global SAS'!D20*0.6)+(RSA!D20*0.4)</f>
        <v>1752</v>
      </c>
      <c r="E20" s="19">
        <f>+('E-Comerce global SAS'!E20*0.6)+(RSA!E20*0.4)</f>
        <v>1988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f>+('E-Comerce global SAS'!D21*0.6)+(RSA!D21*0.4)</f>
        <v>824.59999999999991</v>
      </c>
      <c r="E21" s="19">
        <f>+('E-Comerce global SAS'!E21*0.6)+(RSA!E21*0.4)</f>
        <v>970.4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f>+('E-Comerce global SAS'!D22*0.6)+(RSA!D22*0.4)</f>
        <v>927.40000000000009</v>
      </c>
      <c r="E22" s="19">
        <f>+('E-Comerce global SAS'!E22*0.6)+(RSA!E22*0.4)</f>
        <v>1017.6</v>
      </c>
      <c r="F22" s="9"/>
      <c r="G22" s="8"/>
    </row>
    <row r="23" spans="1:8" x14ac:dyDescent="0.25">
      <c r="A23" s="7"/>
      <c r="B23" s="9"/>
      <c r="C23" s="9"/>
      <c r="D23" s="34"/>
      <c r="E23" s="9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4" t="s">
        <v>34</v>
      </c>
      <c r="C25" s="95"/>
      <c r="D25" s="95"/>
      <c r="E25" s="95"/>
      <c r="F25" s="96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149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2.6282278033250797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0.47066210045662094</v>
      </c>
      <c r="E30" s="24" t="s">
        <v>52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0.40826717267552182</v>
      </c>
      <c r="E32" s="24" t="s">
        <v>17</v>
      </c>
      <c r="F32" s="26" t="s">
        <v>39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7" t="s">
        <v>40</v>
      </c>
      <c r="C34" s="97"/>
      <c r="D34" s="97"/>
      <c r="E34" s="97"/>
      <c r="F34" s="50" t="s">
        <v>23</v>
      </c>
      <c r="G34" s="8"/>
    </row>
    <row r="35" spans="1:7" x14ac:dyDescent="0.25">
      <c r="A35" s="7"/>
      <c r="B35" s="9"/>
      <c r="C35" s="9"/>
      <c r="D35" s="9"/>
      <c r="E35" s="9"/>
      <c r="F35" s="9"/>
      <c r="G35" s="8"/>
    </row>
    <row r="36" spans="1:7" x14ac:dyDescent="0.25">
      <c r="A36" s="7"/>
      <c r="B36" s="9" t="s">
        <v>157</v>
      </c>
      <c r="C36" s="9"/>
      <c r="D36" s="9"/>
      <c r="E36" s="9"/>
      <c r="F36" s="9"/>
      <c r="G36" s="8"/>
    </row>
    <row r="37" spans="1:7" x14ac:dyDescent="0.25">
      <c r="A37" s="7"/>
      <c r="B37" s="9"/>
      <c r="C37" s="9"/>
      <c r="D37" s="9"/>
      <c r="E37" s="9"/>
      <c r="F37" s="9"/>
      <c r="G37" s="8"/>
    </row>
    <row r="38" spans="1:7" x14ac:dyDescent="0.25">
      <c r="A38" s="7"/>
      <c r="B38" s="9"/>
      <c r="C38" s="9"/>
      <c r="D38" s="9"/>
      <c r="E38" s="9"/>
      <c r="F38" s="9"/>
      <c r="G38" s="8"/>
    </row>
    <row r="39" spans="1:7" x14ac:dyDescent="0.25">
      <c r="A39" s="7"/>
      <c r="B39" s="9"/>
      <c r="C39" s="9"/>
      <c r="D39" s="9"/>
      <c r="E39" s="9"/>
      <c r="F39" s="9"/>
      <c r="G39" s="8"/>
    </row>
    <row r="40" spans="1:7" x14ac:dyDescent="0.25">
      <c r="A40" s="7"/>
      <c r="B40" s="102" t="s">
        <v>33</v>
      </c>
      <c r="C40" s="102"/>
      <c r="D40" s="102"/>
      <c r="E40" s="102"/>
      <c r="F40" s="102"/>
      <c r="G40" s="8"/>
    </row>
    <row r="41" spans="1:7" x14ac:dyDescent="0.25">
      <c r="A41" s="7"/>
      <c r="B41" s="101" t="s">
        <v>32</v>
      </c>
      <c r="C41" s="101"/>
      <c r="D41" s="101"/>
      <c r="E41" s="101"/>
      <c r="F41" s="101"/>
      <c r="G41" s="8"/>
    </row>
    <row r="42" spans="1:7" x14ac:dyDescent="0.25">
      <c r="A42" s="7"/>
      <c r="B42" s="101" t="s">
        <v>24</v>
      </c>
      <c r="C42" s="101"/>
      <c r="D42" s="101"/>
      <c r="E42" s="101"/>
      <c r="F42" s="101"/>
      <c r="G42" s="8"/>
    </row>
    <row r="43" spans="1:7" ht="15.75" thickBot="1" x14ac:dyDescent="0.3">
      <c r="A43" s="14"/>
      <c r="B43" s="15"/>
      <c r="C43" s="15"/>
      <c r="D43" s="15"/>
      <c r="E43" s="15"/>
      <c r="F43" s="15"/>
      <c r="G43" s="16"/>
    </row>
    <row r="44" spans="1:7" ht="15.75" thickTop="1" x14ac:dyDescent="0.25"/>
  </sheetData>
  <mergeCells count="14">
    <mergeCell ref="B17:C17"/>
    <mergeCell ref="B3:F3"/>
    <mergeCell ref="B4:F4"/>
    <mergeCell ref="B6:F6"/>
    <mergeCell ref="B8:F8"/>
    <mergeCell ref="D16:E16"/>
    <mergeCell ref="C12:D12"/>
    <mergeCell ref="C13:D13"/>
    <mergeCell ref="C14:D14"/>
    <mergeCell ref="B34:E34"/>
    <mergeCell ref="B40:F40"/>
    <mergeCell ref="B41:F41"/>
    <mergeCell ref="B42:F42"/>
    <mergeCell ref="B25:F2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topLeftCell="A28" zoomScaleNormal="150" zoomScaleSheetLayoutView="100" zoomScalePageLayoutView="150" workbookViewId="0">
      <selection activeCell="F35" sqref="F35"/>
    </sheetView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7" t="s">
        <v>0</v>
      </c>
      <c r="C3" s="87"/>
      <c r="D3" s="87"/>
      <c r="E3" s="87"/>
      <c r="F3" s="87"/>
      <c r="G3" s="8"/>
    </row>
    <row r="4" spans="1:7" ht="15.75" x14ac:dyDescent="0.25">
      <c r="A4" s="7"/>
      <c r="B4" s="87" t="s">
        <v>1</v>
      </c>
      <c r="C4" s="87"/>
      <c r="D4" s="87"/>
      <c r="E4" s="87"/>
      <c r="F4" s="87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88" t="s">
        <v>56</v>
      </c>
      <c r="C6" s="88"/>
      <c r="D6" s="88"/>
      <c r="E6" s="88"/>
      <c r="F6" s="88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89" t="s">
        <v>57</v>
      </c>
      <c r="C8" s="89"/>
      <c r="D8" s="89"/>
      <c r="E8" s="89"/>
      <c r="F8" s="89"/>
      <c r="G8" s="8"/>
    </row>
    <row r="9" spans="1:7" ht="14.25" customHeight="1" x14ac:dyDescent="0.25">
      <c r="A9" s="7"/>
      <c r="B9" s="69"/>
      <c r="C9" s="69"/>
      <c r="D9" s="69"/>
      <c r="E9" s="69"/>
      <c r="F9" s="69"/>
      <c r="G9" s="8"/>
    </row>
    <row r="10" spans="1:7" ht="31.5" customHeight="1" x14ac:dyDescent="0.25">
      <c r="A10" s="7"/>
      <c r="B10" s="68" t="s">
        <v>20</v>
      </c>
      <c r="C10" s="12">
        <f>+'Optima TM SAS'!C10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70" t="s">
        <v>111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73" t="s">
        <v>112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1" t="s">
        <v>50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0" t="s">
        <v>28</v>
      </c>
      <c r="E16" s="91"/>
      <c r="F16" s="9"/>
      <c r="G16" s="8"/>
    </row>
    <row r="17" spans="1:8" ht="34.5" customHeight="1" x14ac:dyDescent="0.25">
      <c r="A17" s="7"/>
      <c r="B17" s="92" t="s">
        <v>19</v>
      </c>
      <c r="C17" s="93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1621</v>
      </c>
      <c r="E18" s="19">
        <v>1876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730</v>
      </c>
      <c r="E19" s="19">
        <v>672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2113</v>
      </c>
      <c r="E20" s="19">
        <v>2272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730</v>
      </c>
      <c r="E21" s="19">
        <v>672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1383</v>
      </c>
      <c r="E22" s="19">
        <v>1600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4" t="s">
        <v>9</v>
      </c>
      <c r="C25" s="95"/>
      <c r="D25" s="95"/>
      <c r="E25" s="95"/>
      <c r="F25" s="96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149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2.2205479452054795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0.34548035967818269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0.60883491461100558</v>
      </c>
      <c r="E32" s="24" t="s">
        <v>17</v>
      </c>
      <c r="F32" s="26" t="s">
        <v>23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7" t="s">
        <v>35</v>
      </c>
      <c r="C34" s="97"/>
      <c r="D34" s="97"/>
      <c r="E34" s="97"/>
      <c r="F34" s="50" t="s">
        <v>23</v>
      </c>
      <c r="G34" s="8"/>
    </row>
    <row r="35" spans="1:7" ht="17.25" customHeight="1" x14ac:dyDescent="0.25">
      <c r="A35" s="7"/>
      <c r="B35" s="84" t="s">
        <v>36</v>
      </c>
      <c r="C35" s="85"/>
      <c r="D35" s="85"/>
      <c r="E35" s="86"/>
      <c r="F35" s="50" t="s">
        <v>168</v>
      </c>
      <c r="G35" s="8"/>
    </row>
    <row r="36" spans="1:7" ht="47.25" customHeight="1" x14ac:dyDescent="0.25">
      <c r="A36" s="7"/>
      <c r="B36" s="98" t="s">
        <v>37</v>
      </c>
      <c r="C36" s="99"/>
      <c r="D36" s="99"/>
      <c r="E36" s="100"/>
      <c r="F36" s="50" t="s">
        <v>23</v>
      </c>
      <c r="G36" s="8"/>
    </row>
    <row r="37" spans="1:7" ht="17.25" customHeight="1" x14ac:dyDescent="0.25">
      <c r="A37" s="7"/>
      <c r="B37" s="103" t="s">
        <v>113</v>
      </c>
      <c r="C37" s="104"/>
      <c r="D37" s="104"/>
      <c r="E37" s="105"/>
      <c r="F37" s="50" t="s">
        <v>23</v>
      </c>
      <c r="G37" s="8"/>
    </row>
    <row r="38" spans="1:7" ht="17.25" customHeight="1" x14ac:dyDescent="0.25">
      <c r="A38" s="7"/>
      <c r="B38" s="84" t="s">
        <v>114</v>
      </c>
      <c r="C38" s="85"/>
      <c r="D38" s="85"/>
      <c r="E38" s="86"/>
      <c r="F38" s="50" t="s">
        <v>23</v>
      </c>
      <c r="G38" s="8"/>
    </row>
    <row r="39" spans="1:7" ht="17.25" customHeight="1" x14ac:dyDescent="0.25">
      <c r="A39" s="7"/>
      <c r="B39" s="84" t="s">
        <v>115</v>
      </c>
      <c r="C39" s="85"/>
      <c r="D39" s="85"/>
      <c r="E39" s="86"/>
      <c r="F39" s="50" t="s">
        <v>23</v>
      </c>
      <c r="G39" s="8"/>
    </row>
    <row r="40" spans="1:7" ht="17.25" customHeight="1" x14ac:dyDescent="0.25">
      <c r="A40" s="7"/>
      <c r="B40" s="84" t="s">
        <v>116</v>
      </c>
      <c r="C40" s="85"/>
      <c r="D40" s="85"/>
      <c r="E40" s="86"/>
      <c r="F40" s="50" t="s">
        <v>23</v>
      </c>
      <c r="G40" s="8"/>
    </row>
    <row r="41" spans="1:7" ht="17.25" customHeight="1" x14ac:dyDescent="0.25">
      <c r="A41" s="7"/>
      <c r="B41" s="84" t="s">
        <v>117</v>
      </c>
      <c r="C41" s="85"/>
      <c r="D41" s="85"/>
      <c r="E41" s="86"/>
      <c r="F41" s="50" t="s">
        <v>23</v>
      </c>
      <c r="G41" s="8"/>
    </row>
    <row r="42" spans="1:7" ht="17.25" customHeight="1" x14ac:dyDescent="0.25">
      <c r="A42" s="7"/>
      <c r="B42" s="84" t="s">
        <v>118</v>
      </c>
      <c r="C42" s="85"/>
      <c r="D42" s="85"/>
      <c r="E42" s="86"/>
      <c r="F42" s="50" t="s">
        <v>23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157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 t="s">
        <v>130</v>
      </c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102" t="s">
        <v>33</v>
      </c>
      <c r="C49" s="102"/>
      <c r="D49" s="102"/>
      <c r="E49" s="102"/>
      <c r="F49" s="102"/>
      <c r="G49" s="8"/>
    </row>
    <row r="50" spans="1:7" x14ac:dyDescent="0.25">
      <c r="A50" s="7"/>
      <c r="B50" s="101" t="s">
        <v>32</v>
      </c>
      <c r="C50" s="101"/>
      <c r="D50" s="101"/>
      <c r="E50" s="101"/>
      <c r="F50" s="101"/>
      <c r="G50" s="8"/>
    </row>
    <row r="51" spans="1:7" x14ac:dyDescent="0.25">
      <c r="A51" s="7"/>
      <c r="B51" s="101" t="s">
        <v>24</v>
      </c>
      <c r="C51" s="101"/>
      <c r="D51" s="101"/>
      <c r="E51" s="101"/>
      <c r="F51" s="101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6" spans="1:7" x14ac:dyDescent="0.25">
      <c r="C56" s="72"/>
      <c r="D56" s="72"/>
    </row>
  </sheetData>
  <mergeCells count="19">
    <mergeCell ref="B51:F51"/>
    <mergeCell ref="B39:E39"/>
    <mergeCell ref="B40:E40"/>
    <mergeCell ref="B41:E41"/>
    <mergeCell ref="B42:E42"/>
    <mergeCell ref="B49:F49"/>
    <mergeCell ref="B50:F50"/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showGridLines="0" view="pageBreakPreview" topLeftCell="A19" zoomScale="70" zoomScaleNormal="150" zoomScaleSheetLayoutView="70" zoomScalePageLayoutView="150" workbookViewId="0">
      <selection activeCell="F35" sqref="F35"/>
    </sheetView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customWidth="1"/>
  </cols>
  <sheetData>
    <row r="1" spans="1:10" ht="15.75" thickBot="1" x14ac:dyDescent="0.3"/>
    <row r="2" spans="1:10" ht="15.75" thickTop="1" x14ac:dyDescent="0.25">
      <c r="A2" s="4"/>
      <c r="B2" s="5"/>
      <c r="C2" s="5"/>
      <c r="D2" s="5"/>
      <c r="E2" s="5"/>
      <c r="F2" s="5"/>
      <c r="G2" s="6"/>
    </row>
    <row r="3" spans="1:10" ht="15.75" x14ac:dyDescent="0.25">
      <c r="A3" s="7"/>
      <c r="B3" s="87" t="s">
        <v>0</v>
      </c>
      <c r="C3" s="87"/>
      <c r="D3" s="87"/>
      <c r="E3" s="87"/>
      <c r="F3" s="87"/>
      <c r="G3" s="8"/>
    </row>
    <row r="4" spans="1:10" ht="15.75" x14ac:dyDescent="0.25">
      <c r="A4" s="7"/>
      <c r="B4" s="87" t="s">
        <v>1</v>
      </c>
      <c r="C4" s="87"/>
      <c r="D4" s="87"/>
      <c r="E4" s="87"/>
      <c r="F4" s="87"/>
      <c r="G4" s="8"/>
    </row>
    <row r="5" spans="1:10" x14ac:dyDescent="0.25">
      <c r="A5" s="7"/>
      <c r="B5" s="9"/>
      <c r="C5" s="9"/>
      <c r="D5" s="9"/>
      <c r="E5" s="9"/>
      <c r="F5" s="9"/>
      <c r="G5" s="8"/>
    </row>
    <row r="6" spans="1:10" ht="15.75" x14ac:dyDescent="0.25">
      <c r="A6" s="7"/>
      <c r="B6" s="88" t="s">
        <v>56</v>
      </c>
      <c r="C6" s="88"/>
      <c r="D6" s="88"/>
      <c r="E6" s="88"/>
      <c r="F6" s="88"/>
      <c r="G6" s="8"/>
    </row>
    <row r="7" spans="1:10" ht="15.75" x14ac:dyDescent="0.25">
      <c r="A7" s="7"/>
      <c r="B7" s="10"/>
      <c r="C7" s="10"/>
      <c r="D7" s="10"/>
      <c r="E7" s="10"/>
      <c r="F7" s="10"/>
      <c r="G7" s="8"/>
    </row>
    <row r="8" spans="1:10" ht="76.5" customHeight="1" x14ac:dyDescent="0.25">
      <c r="A8" s="7"/>
      <c r="B8" s="89" t="s">
        <v>57</v>
      </c>
      <c r="C8" s="89"/>
      <c r="D8" s="89"/>
      <c r="E8" s="89"/>
      <c r="F8" s="89"/>
      <c r="G8" s="8"/>
    </row>
    <row r="9" spans="1:10" ht="14.25" customHeight="1" x14ac:dyDescent="0.25">
      <c r="A9" s="7"/>
      <c r="B9" s="69"/>
      <c r="C9" s="69"/>
      <c r="D9" s="69"/>
      <c r="E9" s="69"/>
      <c r="F9" s="69"/>
      <c r="G9" s="8"/>
    </row>
    <row r="10" spans="1:10" ht="31.5" customHeight="1" x14ac:dyDescent="0.25">
      <c r="A10" s="7"/>
      <c r="B10" s="68" t="s">
        <v>20</v>
      </c>
      <c r="C10" s="12">
        <f>+'Optima TM SAS'!C10</f>
        <v>2271551724.1379313</v>
      </c>
      <c r="D10" s="9"/>
      <c r="E10" s="9"/>
      <c r="F10" s="9"/>
      <c r="G10" s="8"/>
    </row>
    <row r="11" spans="1:10" x14ac:dyDescent="0.25">
      <c r="A11" s="7"/>
      <c r="B11" s="9"/>
      <c r="C11" s="9"/>
      <c r="D11" s="13"/>
      <c r="E11" s="9"/>
      <c r="F11" s="9"/>
      <c r="G11" s="8"/>
    </row>
    <row r="12" spans="1:10" ht="51" customHeight="1" x14ac:dyDescent="0.25">
      <c r="A12" s="7"/>
      <c r="B12" s="38" t="s">
        <v>2</v>
      </c>
      <c r="C12" s="70" t="s">
        <v>119</v>
      </c>
      <c r="D12" s="9"/>
      <c r="E12" s="9"/>
      <c r="F12" s="9"/>
      <c r="G12" s="8"/>
    </row>
    <row r="13" spans="1:10" ht="25.5" customHeight="1" x14ac:dyDescent="0.25">
      <c r="A13" s="7"/>
      <c r="B13" s="39" t="s">
        <v>18</v>
      </c>
      <c r="C13" s="73" t="s">
        <v>120</v>
      </c>
      <c r="D13" s="9"/>
      <c r="E13" s="9"/>
      <c r="F13" s="9"/>
      <c r="G13" s="8"/>
    </row>
    <row r="14" spans="1:10" ht="25.5" customHeight="1" x14ac:dyDescent="0.25">
      <c r="A14" s="7"/>
      <c r="B14" s="40" t="s">
        <v>3</v>
      </c>
      <c r="C14" s="71" t="s">
        <v>50</v>
      </c>
      <c r="D14" s="9"/>
      <c r="E14" s="9"/>
      <c r="F14" s="9"/>
      <c r="G14" s="8"/>
      <c r="I14">
        <v>60</v>
      </c>
      <c r="J14" t="s">
        <v>99</v>
      </c>
    </row>
    <row r="15" spans="1:10" ht="6.75" customHeight="1" x14ac:dyDescent="0.25">
      <c r="A15" s="7"/>
      <c r="B15" s="35"/>
      <c r="C15" s="35"/>
      <c r="D15" s="9"/>
      <c r="E15" s="9"/>
      <c r="F15" s="9"/>
      <c r="G15" s="8"/>
      <c r="I15">
        <v>40</v>
      </c>
      <c r="J15" t="s">
        <v>100</v>
      </c>
    </row>
    <row r="16" spans="1:10" x14ac:dyDescent="0.25">
      <c r="A16" s="7"/>
      <c r="B16" s="9"/>
      <c r="C16" s="9"/>
      <c r="D16" s="90" t="s">
        <v>28</v>
      </c>
      <c r="E16" s="91"/>
      <c r="F16" s="9"/>
      <c r="G16" s="8"/>
    </row>
    <row r="17" spans="1:8" ht="34.5" customHeight="1" x14ac:dyDescent="0.25">
      <c r="A17" s="7"/>
      <c r="B17" s="92" t="s">
        <v>19</v>
      </c>
      <c r="C17" s="93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1635</v>
      </c>
      <c r="E18" s="19">
        <v>1821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570</v>
      </c>
      <c r="E19" s="19">
        <v>852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1684</v>
      </c>
      <c r="E20" s="19">
        <v>1861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570</v>
      </c>
      <c r="E21" s="19">
        <v>852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1114</v>
      </c>
      <c r="E22" s="19">
        <v>1008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4" t="s">
        <v>9</v>
      </c>
      <c r="C25" s="95"/>
      <c r="D25" s="95"/>
      <c r="E25" s="95"/>
      <c r="F25" s="96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149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2.8684210526315788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0.33847980997624705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0.49041366223908911</v>
      </c>
      <c r="E32" s="24" t="s">
        <v>17</v>
      </c>
      <c r="F32" s="26" t="s">
        <v>39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7" t="s">
        <v>35</v>
      </c>
      <c r="C34" s="97"/>
      <c r="D34" s="97"/>
      <c r="E34" s="97"/>
      <c r="F34" s="50" t="s">
        <v>23</v>
      </c>
      <c r="G34" s="8"/>
    </row>
    <row r="35" spans="1:7" ht="17.25" customHeight="1" x14ac:dyDescent="0.25">
      <c r="A35" s="7"/>
      <c r="B35" s="84" t="s">
        <v>36</v>
      </c>
      <c r="C35" s="85"/>
      <c r="D35" s="85"/>
      <c r="E35" s="86"/>
      <c r="F35" s="50" t="s">
        <v>23</v>
      </c>
      <c r="G35" s="8"/>
    </row>
    <row r="36" spans="1:7" ht="47.25" customHeight="1" x14ac:dyDescent="0.25">
      <c r="A36" s="7"/>
      <c r="B36" s="98" t="s">
        <v>37</v>
      </c>
      <c r="C36" s="99"/>
      <c r="D36" s="99"/>
      <c r="E36" s="100"/>
      <c r="F36" s="50" t="s">
        <v>23</v>
      </c>
      <c r="G36" s="8"/>
    </row>
    <row r="37" spans="1:7" ht="17.25" customHeight="1" x14ac:dyDescent="0.25">
      <c r="A37" s="7"/>
      <c r="B37" s="103" t="s">
        <v>113</v>
      </c>
      <c r="C37" s="104"/>
      <c r="D37" s="104"/>
      <c r="E37" s="105"/>
      <c r="F37" s="50" t="s">
        <v>23</v>
      </c>
      <c r="G37" s="8"/>
    </row>
    <row r="38" spans="1:7" ht="17.25" customHeight="1" x14ac:dyDescent="0.25">
      <c r="A38" s="7"/>
      <c r="B38" s="84" t="s">
        <v>114</v>
      </c>
      <c r="C38" s="85"/>
      <c r="D38" s="85"/>
      <c r="E38" s="86"/>
      <c r="F38" s="50" t="s">
        <v>23</v>
      </c>
      <c r="G38" s="8"/>
    </row>
    <row r="39" spans="1:7" ht="17.25" customHeight="1" x14ac:dyDescent="0.25">
      <c r="A39" s="7"/>
      <c r="B39" s="84" t="s">
        <v>115</v>
      </c>
      <c r="C39" s="85"/>
      <c r="D39" s="85"/>
      <c r="E39" s="86"/>
      <c r="F39" s="50" t="s">
        <v>23</v>
      </c>
      <c r="G39" s="8"/>
    </row>
    <row r="40" spans="1:7" ht="17.25" customHeight="1" x14ac:dyDescent="0.25">
      <c r="A40" s="7"/>
      <c r="B40" s="84" t="s">
        <v>116</v>
      </c>
      <c r="C40" s="85"/>
      <c r="D40" s="85"/>
      <c r="E40" s="86"/>
      <c r="F40" s="50" t="s">
        <v>23</v>
      </c>
      <c r="G40" s="8"/>
    </row>
    <row r="41" spans="1:7" ht="17.25" customHeight="1" x14ac:dyDescent="0.25">
      <c r="A41" s="7"/>
      <c r="B41" s="84" t="s">
        <v>117</v>
      </c>
      <c r="C41" s="85"/>
      <c r="D41" s="85"/>
      <c r="E41" s="86"/>
      <c r="F41" s="50" t="s">
        <v>23</v>
      </c>
      <c r="G41" s="8"/>
    </row>
    <row r="42" spans="1:7" ht="17.25" customHeight="1" x14ac:dyDescent="0.25">
      <c r="A42" s="7"/>
      <c r="B42" s="84" t="s">
        <v>118</v>
      </c>
      <c r="C42" s="85"/>
      <c r="D42" s="85"/>
      <c r="E42" s="86"/>
      <c r="F42" s="50" t="s">
        <v>23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157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 t="s">
        <v>130</v>
      </c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102" t="s">
        <v>33</v>
      </c>
      <c r="C49" s="102"/>
      <c r="D49" s="102"/>
      <c r="E49" s="102"/>
      <c r="F49" s="102"/>
      <c r="G49" s="8"/>
    </row>
    <row r="50" spans="1:7" x14ac:dyDescent="0.25">
      <c r="A50" s="7"/>
      <c r="B50" s="101" t="s">
        <v>32</v>
      </c>
      <c r="C50" s="101"/>
      <c r="D50" s="101"/>
      <c r="E50" s="101"/>
      <c r="F50" s="101"/>
      <c r="G50" s="8"/>
    </row>
    <row r="51" spans="1:7" x14ac:dyDescent="0.25">
      <c r="A51" s="7"/>
      <c r="B51" s="101" t="s">
        <v>24</v>
      </c>
      <c r="C51" s="101"/>
      <c r="D51" s="101"/>
      <c r="E51" s="101"/>
      <c r="F51" s="101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5" spans="1:7" x14ac:dyDescent="0.25">
      <c r="C55" t="s">
        <v>68</v>
      </c>
      <c r="D55" t="s">
        <v>69</v>
      </c>
    </row>
    <row r="56" spans="1:7" x14ac:dyDescent="0.25">
      <c r="B56" t="s">
        <v>67</v>
      </c>
      <c r="C56" s="72">
        <v>2135661570</v>
      </c>
      <c r="D56" s="72">
        <f>+C56*1.16</f>
        <v>2477367421.1999998</v>
      </c>
    </row>
  </sheetData>
  <mergeCells count="19">
    <mergeCell ref="B51:F51"/>
    <mergeCell ref="B39:E39"/>
    <mergeCell ref="B40:E40"/>
    <mergeCell ref="B41:E41"/>
    <mergeCell ref="B42:E42"/>
    <mergeCell ref="B49:F49"/>
    <mergeCell ref="B50:F50"/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view="pageBreakPreview" workbookViewId="0">
      <selection activeCell="B34" sqref="B34:E34"/>
    </sheetView>
  </sheetViews>
  <sheetFormatPr baseColWidth="10" defaultRowHeight="15" x14ac:dyDescent="0.25"/>
  <cols>
    <col min="1" max="1" width="3.42578125" customWidth="1"/>
    <col min="2" max="2" width="30.42578125" customWidth="1"/>
    <col min="3" max="3" width="23.7109375" customWidth="1"/>
    <col min="4" max="5" width="21.140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7" t="s">
        <v>0</v>
      </c>
      <c r="C3" s="87"/>
      <c r="D3" s="87"/>
      <c r="E3" s="87"/>
      <c r="F3" s="87"/>
      <c r="G3" s="8"/>
    </row>
    <row r="4" spans="1:7" ht="15.75" x14ac:dyDescent="0.25">
      <c r="A4" s="7"/>
      <c r="B4" s="87" t="s">
        <v>1</v>
      </c>
      <c r="C4" s="87"/>
      <c r="D4" s="87"/>
      <c r="E4" s="87"/>
      <c r="F4" s="87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88" t="str">
        <f>+SIMPLEX!B6</f>
        <v>EVALUACIÓN FINANCIERA PROCESO DE SELECCIÓN IA - 003- 2016</v>
      </c>
      <c r="C6" s="88"/>
      <c r="D6" s="88"/>
      <c r="E6" s="88"/>
      <c r="F6" s="88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8.75" customHeight="1" x14ac:dyDescent="0.25">
      <c r="A8" s="7"/>
      <c r="B8" s="89" t="s">
        <v>57</v>
      </c>
      <c r="C8" s="89"/>
      <c r="D8" s="89"/>
      <c r="E8" s="89"/>
      <c r="F8" s="89"/>
      <c r="G8" s="8"/>
    </row>
    <row r="9" spans="1:7" ht="9" customHeight="1" x14ac:dyDescent="0.25">
      <c r="A9" s="7"/>
      <c r="B9" s="69"/>
      <c r="C9" s="69"/>
      <c r="D9" s="69"/>
      <c r="E9" s="69"/>
      <c r="F9" s="69"/>
      <c r="G9" s="8"/>
    </row>
    <row r="10" spans="1:7" ht="30" customHeight="1" x14ac:dyDescent="0.25">
      <c r="A10" s="7"/>
      <c r="B10" s="68" t="s">
        <v>20</v>
      </c>
      <c r="C10" s="12">
        <f>+'AXON 360'!C10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35.25" customHeight="1" x14ac:dyDescent="0.25">
      <c r="A12" s="7"/>
      <c r="B12" s="38" t="s">
        <v>2</v>
      </c>
      <c r="C12" s="106" t="s">
        <v>110</v>
      </c>
      <c r="D12" s="107"/>
      <c r="E12" s="9"/>
      <c r="F12" s="9"/>
      <c r="G12" s="8"/>
    </row>
    <row r="13" spans="1:7" ht="25.5" customHeight="1" x14ac:dyDescent="0.25">
      <c r="A13" s="7"/>
      <c r="B13" s="39" t="s">
        <v>18</v>
      </c>
      <c r="C13" s="108"/>
      <c r="D13" s="109"/>
      <c r="E13" s="9"/>
      <c r="F13" s="9"/>
      <c r="G13" s="8"/>
    </row>
    <row r="14" spans="1:7" ht="25.5" customHeight="1" x14ac:dyDescent="0.25">
      <c r="A14" s="7"/>
      <c r="B14" s="40" t="s">
        <v>3</v>
      </c>
      <c r="C14" s="110" t="s">
        <v>38</v>
      </c>
      <c r="D14" s="111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0" t="s">
        <v>28</v>
      </c>
      <c r="E16" s="91"/>
      <c r="F16" s="9"/>
      <c r="G16" s="8"/>
    </row>
    <row r="17" spans="1:8" ht="34.5" customHeight="1" x14ac:dyDescent="0.25">
      <c r="A17" s="7"/>
      <c r="B17" s="92" t="s">
        <v>19</v>
      </c>
      <c r="C17" s="93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f>+('AXON 360'!D18*0.8)+(SIMPLEX!D18*0.2)</f>
        <v>1623.8000000000002</v>
      </c>
      <c r="E18" s="19">
        <f>+('AXON 360'!E18*0.8)+(SIMPLEX!E18*0.2)</f>
        <v>1865.0000000000002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f>+('AXON 360'!D19*0.8)+(SIMPLEX!D19*0.2)</f>
        <v>698</v>
      </c>
      <c r="E19" s="19">
        <f>+('AXON 360'!E19*0.8)+(SIMPLEX!E19*0.2)</f>
        <v>708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f>+('AXON 360'!D20*0.8)+(SIMPLEX!D20*0.2)</f>
        <v>2027.2</v>
      </c>
      <c r="E20" s="19">
        <f>+('AXON 360'!E20*0.8)+(SIMPLEX!E20*0.2)</f>
        <v>2189.8000000000002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f>+('AXON 360'!D21*0.8)+(SIMPLEX!D21*0.2)</f>
        <v>698</v>
      </c>
      <c r="E21" s="19">
        <f>+('AXON 360'!E21*0.8)+(SIMPLEX!E21*0.2)</f>
        <v>708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f>+('AXON 360'!D22*0.8)+(SIMPLEX!D22*0.2)</f>
        <v>1329.2</v>
      </c>
      <c r="E22" s="19">
        <f>+('AXON 360'!E22*0.8)+(SIMPLEX!E22*0.2)</f>
        <v>1481.6</v>
      </c>
      <c r="F22" s="9"/>
      <c r="G22" s="8"/>
    </row>
    <row r="23" spans="1:8" x14ac:dyDescent="0.25">
      <c r="A23" s="7"/>
      <c r="B23" s="9"/>
      <c r="C23" s="9"/>
      <c r="D23" s="34"/>
      <c r="E23" s="9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4" t="s">
        <v>34</v>
      </c>
      <c r="C25" s="95"/>
      <c r="D25" s="95"/>
      <c r="E25" s="95"/>
      <c r="F25" s="96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30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2.3263610315186249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0.34431728492501973</v>
      </c>
      <c r="E30" s="24" t="s">
        <v>52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0.58515066413662231</v>
      </c>
      <c r="E32" s="24" t="s">
        <v>17</v>
      </c>
      <c r="F32" s="26" t="s">
        <v>23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7" t="s">
        <v>40</v>
      </c>
      <c r="C34" s="97"/>
      <c r="D34" s="97"/>
      <c r="E34" s="97"/>
      <c r="F34" s="50" t="s">
        <v>23</v>
      </c>
      <c r="G34" s="8"/>
    </row>
    <row r="35" spans="1:7" x14ac:dyDescent="0.25">
      <c r="A35" s="7"/>
      <c r="B35" s="9"/>
      <c r="C35" s="9"/>
      <c r="D35" s="9"/>
      <c r="E35" s="9"/>
      <c r="F35" s="9"/>
      <c r="G35" s="8"/>
    </row>
    <row r="36" spans="1:7" x14ac:dyDescent="0.25">
      <c r="A36" s="7"/>
      <c r="B36" s="9" t="s">
        <v>157</v>
      </c>
      <c r="C36" s="9"/>
      <c r="D36" s="9"/>
      <c r="E36" s="9"/>
      <c r="F36" s="9"/>
      <c r="G36" s="8"/>
    </row>
    <row r="37" spans="1:7" x14ac:dyDescent="0.25">
      <c r="A37" s="7"/>
      <c r="B37" s="9"/>
      <c r="C37" s="9"/>
      <c r="D37" s="9"/>
      <c r="E37" s="9"/>
      <c r="F37" s="9"/>
      <c r="G37" s="8"/>
    </row>
    <row r="38" spans="1:7" x14ac:dyDescent="0.25">
      <c r="A38" s="7"/>
      <c r="B38" s="9" t="s">
        <v>156</v>
      </c>
      <c r="C38" s="9"/>
      <c r="D38" s="9"/>
      <c r="E38" s="9"/>
      <c r="F38" s="9"/>
      <c r="G38" s="8"/>
    </row>
    <row r="39" spans="1:7" x14ac:dyDescent="0.25">
      <c r="A39" s="7"/>
      <c r="B39" s="9"/>
      <c r="C39" s="9"/>
      <c r="D39" s="9"/>
      <c r="E39" s="9"/>
      <c r="F39" s="9"/>
      <c r="G39" s="8"/>
    </row>
    <row r="40" spans="1:7" x14ac:dyDescent="0.25">
      <c r="A40" s="7"/>
      <c r="B40" s="102" t="s">
        <v>33</v>
      </c>
      <c r="C40" s="102"/>
      <c r="D40" s="102"/>
      <c r="E40" s="102"/>
      <c r="F40" s="102"/>
      <c r="G40" s="8"/>
    </row>
    <row r="41" spans="1:7" x14ac:dyDescent="0.25">
      <c r="A41" s="7"/>
      <c r="B41" s="101" t="s">
        <v>32</v>
      </c>
      <c r="C41" s="101"/>
      <c r="D41" s="101"/>
      <c r="E41" s="101"/>
      <c r="F41" s="101"/>
      <c r="G41" s="8"/>
    </row>
    <row r="42" spans="1:7" x14ac:dyDescent="0.25">
      <c r="A42" s="7"/>
      <c r="B42" s="101" t="s">
        <v>24</v>
      </c>
      <c r="C42" s="101"/>
      <c r="D42" s="101"/>
      <c r="E42" s="101"/>
      <c r="F42" s="101"/>
      <c r="G42" s="8"/>
    </row>
    <row r="43" spans="1:7" ht="15.75" thickBot="1" x14ac:dyDescent="0.3">
      <c r="A43" s="14"/>
      <c r="B43" s="15"/>
      <c r="C43" s="15"/>
      <c r="D43" s="15"/>
      <c r="E43" s="15"/>
      <c r="F43" s="15"/>
      <c r="G43" s="16"/>
    </row>
    <row r="44" spans="1:7" ht="15.75" thickTop="1" x14ac:dyDescent="0.25"/>
  </sheetData>
  <mergeCells count="14">
    <mergeCell ref="B41:F41"/>
    <mergeCell ref="B42:F42"/>
    <mergeCell ref="C14:D14"/>
    <mergeCell ref="D16:E16"/>
    <mergeCell ref="B17:C17"/>
    <mergeCell ref="B25:F25"/>
    <mergeCell ref="B34:E34"/>
    <mergeCell ref="B40:F40"/>
    <mergeCell ref="C13:D13"/>
    <mergeCell ref="B3:F3"/>
    <mergeCell ref="B4:F4"/>
    <mergeCell ref="B6:F6"/>
    <mergeCell ref="B8:F8"/>
    <mergeCell ref="C12:D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="60" zoomScaleNormal="70" zoomScalePageLayoutView="70" workbookViewId="0">
      <selection activeCell="E12" sqref="E12:F12"/>
    </sheetView>
  </sheetViews>
  <sheetFormatPr baseColWidth="10" defaultRowHeight="15" x14ac:dyDescent="0.25"/>
  <cols>
    <col min="1" max="1" width="3.42578125" customWidth="1"/>
    <col min="2" max="2" width="30.42578125" customWidth="1"/>
    <col min="3" max="3" width="21.42578125" customWidth="1"/>
    <col min="4" max="6" width="19.42578125" customWidth="1"/>
    <col min="7" max="7" width="3.7109375" customWidth="1"/>
    <col min="9" max="9" width="20.42578125" bestFit="1" customWidth="1"/>
  </cols>
  <sheetData>
    <row r="1" spans="1:9" ht="15.75" thickBot="1" x14ac:dyDescent="0.3"/>
    <row r="2" spans="1:9" ht="15.75" thickTop="1" x14ac:dyDescent="0.25">
      <c r="A2" s="4"/>
      <c r="B2" s="5"/>
      <c r="C2" s="5"/>
      <c r="D2" s="5"/>
      <c r="E2" s="5"/>
      <c r="F2" s="5"/>
      <c r="G2" s="6"/>
    </row>
    <row r="3" spans="1:9" ht="15.75" x14ac:dyDescent="0.25">
      <c r="A3" s="7"/>
      <c r="B3" s="87" t="s">
        <v>0</v>
      </c>
      <c r="C3" s="87"/>
      <c r="D3" s="87"/>
      <c r="E3" s="87"/>
      <c r="F3" s="87"/>
      <c r="G3" s="8"/>
    </row>
    <row r="4" spans="1:9" ht="15.75" x14ac:dyDescent="0.25">
      <c r="A4" s="7"/>
      <c r="B4" s="87" t="s">
        <v>1</v>
      </c>
      <c r="C4" s="87"/>
      <c r="D4" s="87"/>
      <c r="E4" s="87"/>
      <c r="F4" s="87"/>
      <c r="G4" s="8"/>
    </row>
    <row r="5" spans="1:9" x14ac:dyDescent="0.25">
      <c r="A5" s="7"/>
      <c r="B5" s="9"/>
      <c r="C5" s="9"/>
      <c r="D5" s="9"/>
      <c r="E5" s="9"/>
      <c r="F5" s="9"/>
      <c r="G5" s="8"/>
    </row>
    <row r="6" spans="1:9" ht="15.75" x14ac:dyDescent="0.25">
      <c r="A6" s="7"/>
      <c r="B6" s="88" t="s">
        <v>53</v>
      </c>
      <c r="C6" s="88"/>
      <c r="D6" s="88"/>
      <c r="E6" s="88"/>
      <c r="F6" s="88"/>
      <c r="G6" s="8"/>
    </row>
    <row r="7" spans="1:9" ht="15.75" x14ac:dyDescent="0.25">
      <c r="A7" s="7"/>
      <c r="B7" s="10"/>
      <c r="C7" s="10"/>
      <c r="D7" s="10"/>
      <c r="E7" s="10"/>
      <c r="F7" s="10"/>
      <c r="G7" s="8"/>
    </row>
    <row r="8" spans="1:9" ht="82.5" customHeight="1" x14ac:dyDescent="0.25">
      <c r="A8" s="7"/>
      <c r="B8" s="89" t="s">
        <v>49</v>
      </c>
      <c r="C8" s="89"/>
      <c r="D8" s="89"/>
      <c r="E8" s="89"/>
      <c r="F8" s="89"/>
      <c r="G8" s="8"/>
    </row>
    <row r="9" spans="1:9" x14ac:dyDescent="0.25">
      <c r="A9" s="7"/>
      <c r="B9" s="28"/>
      <c r="C9" s="28"/>
      <c r="D9" s="28"/>
      <c r="E9" s="46"/>
      <c r="F9" s="67" t="s">
        <v>31</v>
      </c>
      <c r="G9" s="8"/>
    </row>
    <row r="10" spans="1:9" ht="45" customHeight="1" x14ac:dyDescent="0.25">
      <c r="A10" s="7"/>
      <c r="B10" s="119" t="s">
        <v>26</v>
      </c>
      <c r="C10" s="113" t="str">
        <f>+'Optima TM SAS'!C12</f>
        <v>OPTIMA TM SAS</v>
      </c>
      <c r="D10" s="114"/>
      <c r="E10" s="113" t="str">
        <f>+'UT  ECOMERCE RSA'!C12</f>
        <v>UNIÓN TEMPORAL E-COMERCE RSA</v>
      </c>
      <c r="F10" s="114"/>
      <c r="G10" s="8"/>
      <c r="I10" s="51"/>
    </row>
    <row r="11" spans="1:9" ht="45" customHeight="1" x14ac:dyDescent="0.25">
      <c r="A11" s="7"/>
      <c r="B11" s="120"/>
      <c r="C11" s="115">
        <f>5878255062/1.16</f>
        <v>5067461260.3448277</v>
      </c>
      <c r="D11" s="116"/>
      <c r="E11" s="115">
        <f>4584547057/1.16</f>
        <v>3952195738.7931037</v>
      </c>
      <c r="F11" s="116"/>
      <c r="G11" s="8"/>
    </row>
    <row r="12" spans="1:9" ht="18.75" x14ac:dyDescent="0.25">
      <c r="A12" s="7"/>
      <c r="B12" s="29" t="s">
        <v>27</v>
      </c>
      <c r="C12" s="117">
        <v>400</v>
      </c>
      <c r="D12" s="118"/>
      <c r="E12" s="117" t="s">
        <v>54</v>
      </c>
      <c r="F12" s="118"/>
      <c r="G12" s="8"/>
    </row>
    <row r="13" spans="1:9" x14ac:dyDescent="0.25">
      <c r="A13" s="7"/>
      <c r="B13" s="11"/>
      <c r="C13" s="11"/>
      <c r="D13" s="11"/>
      <c r="E13" s="46"/>
      <c r="F13" s="46"/>
      <c r="G13" s="8"/>
    </row>
    <row r="14" spans="1:9" ht="51" customHeight="1" x14ac:dyDescent="0.25">
      <c r="A14" s="7"/>
      <c r="B14" s="112" t="s">
        <v>55</v>
      </c>
      <c r="C14" s="112"/>
      <c r="D14" s="112"/>
      <c r="E14" s="112"/>
      <c r="F14" s="112"/>
      <c r="G14" s="8"/>
      <c r="I14" s="30"/>
    </row>
    <row r="15" spans="1:9" x14ac:dyDescent="0.25">
      <c r="A15" s="7"/>
      <c r="B15" s="9"/>
      <c r="C15" s="9"/>
      <c r="E15" s="9"/>
      <c r="F15" s="52"/>
      <c r="G15" s="8"/>
      <c r="I15" s="31"/>
    </row>
    <row r="16" spans="1:9" x14ac:dyDescent="0.25">
      <c r="A16" s="7"/>
      <c r="B16" s="9" t="s">
        <v>51</v>
      </c>
      <c r="C16" s="9"/>
      <c r="E16" s="9"/>
      <c r="F16" s="52"/>
      <c r="G16" s="8"/>
      <c r="I16" s="30"/>
    </row>
    <row r="17" spans="1:9" x14ac:dyDescent="0.25">
      <c r="A17" s="7"/>
      <c r="B17" s="9"/>
      <c r="C17" s="9"/>
      <c r="D17" s="9"/>
      <c r="E17" s="9"/>
      <c r="F17" s="9"/>
      <c r="G17" s="8"/>
      <c r="I17" s="30"/>
    </row>
    <row r="18" spans="1:9" x14ac:dyDescent="0.25">
      <c r="A18" s="7"/>
      <c r="B18" s="62" t="s">
        <v>33</v>
      </c>
      <c r="C18" s="62"/>
      <c r="D18" s="62"/>
      <c r="E18" s="62"/>
      <c r="F18" s="62"/>
      <c r="G18" s="8"/>
      <c r="I18" s="30"/>
    </row>
    <row r="19" spans="1:9" x14ac:dyDescent="0.25">
      <c r="A19" s="7"/>
      <c r="B19" s="63" t="s">
        <v>32</v>
      </c>
      <c r="C19" s="63"/>
      <c r="D19" s="63"/>
      <c r="E19" s="63"/>
      <c r="F19" s="63"/>
      <c r="G19" s="8"/>
      <c r="I19" s="32"/>
    </row>
    <row r="20" spans="1:9" x14ac:dyDescent="0.25">
      <c r="A20" s="7"/>
      <c r="B20" s="63" t="s">
        <v>24</v>
      </c>
      <c r="C20" s="63"/>
      <c r="D20" s="63"/>
      <c r="E20" s="63"/>
      <c r="F20" s="63"/>
      <c r="G20" s="8"/>
      <c r="I20" s="33"/>
    </row>
    <row r="21" spans="1:9" ht="15.75" thickBot="1" x14ac:dyDescent="0.3">
      <c r="A21" s="14"/>
      <c r="B21" s="15"/>
      <c r="C21" s="15"/>
      <c r="D21" s="15"/>
      <c r="E21" s="15"/>
      <c r="F21" s="15"/>
      <c r="G21" s="16"/>
    </row>
    <row r="22" spans="1:9" ht="15.75" thickTop="1" x14ac:dyDescent="0.25"/>
  </sheetData>
  <mergeCells count="12">
    <mergeCell ref="B14:F14"/>
    <mergeCell ref="B3:F3"/>
    <mergeCell ref="B4:F4"/>
    <mergeCell ref="B6:F6"/>
    <mergeCell ref="B8:F8"/>
    <mergeCell ref="C10:D10"/>
    <mergeCell ref="C11:D11"/>
    <mergeCell ref="C12:D12"/>
    <mergeCell ref="B10:B11"/>
    <mergeCell ref="E10:F10"/>
    <mergeCell ref="E11:F11"/>
    <mergeCell ref="E12:F12"/>
  </mergeCells>
  <printOptions horizontalCentered="1" verticalCentered="1"/>
  <pageMargins left="0.70866141732283472" right="0.70866141732283472" top="1.6929133858267718" bottom="0.74803149606299213" header="0.31496062992125984" footer="0.31496062992125984"/>
  <pageSetup scale="9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9" workbookViewId="0">
      <selection activeCell="G20" sqref="G20"/>
    </sheetView>
  </sheetViews>
  <sheetFormatPr baseColWidth="10" defaultRowHeight="15" x14ac:dyDescent="0.25"/>
  <sheetData>
    <row r="1" spans="1:5" x14ac:dyDescent="0.25">
      <c r="B1" t="s">
        <v>29</v>
      </c>
    </row>
    <row r="2" spans="1:5" x14ac:dyDescent="0.25">
      <c r="A2" s="44">
        <v>26524519</v>
      </c>
      <c r="B2" s="44">
        <f>+A2*16%</f>
        <v>4243923.04</v>
      </c>
      <c r="C2" s="44">
        <f>+A2+B2</f>
        <v>30768442.039999999</v>
      </c>
      <c r="D2" s="44">
        <v>30768442</v>
      </c>
      <c r="E2" s="44">
        <f>+C2-D2</f>
        <v>3.9999999105930328E-2</v>
      </c>
    </row>
    <row r="3" spans="1:5" x14ac:dyDescent="0.25">
      <c r="A3" s="44">
        <v>7495061</v>
      </c>
      <c r="B3" s="44">
        <f t="shared" ref="B3:B36" si="0">+A3*16%</f>
        <v>1199209.76</v>
      </c>
      <c r="C3" s="44">
        <f t="shared" ref="C3:C36" si="1">+A3+B3</f>
        <v>8694270.7599999998</v>
      </c>
      <c r="D3" s="44">
        <v>8694271</v>
      </c>
      <c r="E3" s="44">
        <f t="shared" ref="E3:E36" si="2">+C3-D3</f>
        <v>-0.24000000022351742</v>
      </c>
    </row>
    <row r="4" spans="1:5" x14ac:dyDescent="0.25">
      <c r="A4" s="44">
        <v>6485764</v>
      </c>
      <c r="B4" s="44">
        <f t="shared" si="0"/>
        <v>1037722.24</v>
      </c>
      <c r="C4" s="44">
        <f t="shared" si="1"/>
        <v>7523486.2400000002</v>
      </c>
      <c r="D4" s="44">
        <v>7523486</v>
      </c>
      <c r="E4" s="44">
        <f t="shared" si="2"/>
        <v>0.24000000022351742</v>
      </c>
    </row>
    <row r="5" spans="1:5" x14ac:dyDescent="0.25">
      <c r="A5" s="44">
        <v>2665930</v>
      </c>
      <c r="B5" s="44">
        <f t="shared" si="0"/>
        <v>426548.8</v>
      </c>
      <c r="C5" s="44">
        <f t="shared" si="1"/>
        <v>3092478.8</v>
      </c>
      <c r="D5" s="45">
        <v>3092479</v>
      </c>
      <c r="E5" s="44">
        <f t="shared" si="2"/>
        <v>-0.20000000018626451</v>
      </c>
    </row>
    <row r="6" spans="1:5" x14ac:dyDescent="0.25">
      <c r="A6" s="44">
        <v>76200000</v>
      </c>
      <c r="B6" s="44">
        <f t="shared" si="0"/>
        <v>12192000</v>
      </c>
      <c r="C6" s="44">
        <f t="shared" si="1"/>
        <v>88392000</v>
      </c>
      <c r="D6" s="45">
        <v>88392000</v>
      </c>
      <c r="E6" s="44">
        <f t="shared" si="2"/>
        <v>0</v>
      </c>
    </row>
    <row r="7" spans="1:5" x14ac:dyDescent="0.25">
      <c r="A7" s="44">
        <v>19180000</v>
      </c>
      <c r="B7" s="44">
        <f t="shared" si="0"/>
        <v>3068800</v>
      </c>
      <c r="C7" s="44">
        <f t="shared" si="1"/>
        <v>22248800</v>
      </c>
      <c r="D7" s="45">
        <v>22248800</v>
      </c>
      <c r="E7" s="44">
        <f t="shared" si="2"/>
        <v>0</v>
      </c>
    </row>
    <row r="8" spans="1:5" x14ac:dyDescent="0.25">
      <c r="A8" s="44">
        <v>6283000</v>
      </c>
      <c r="B8" s="44">
        <f t="shared" si="0"/>
        <v>1005280</v>
      </c>
      <c r="C8" s="44">
        <f t="shared" si="1"/>
        <v>7288280</v>
      </c>
      <c r="D8" s="45">
        <v>7288280</v>
      </c>
      <c r="E8" s="44">
        <f t="shared" si="2"/>
        <v>0</v>
      </c>
    </row>
    <row r="9" spans="1:5" x14ac:dyDescent="0.25">
      <c r="A9" s="44">
        <v>16692000</v>
      </c>
      <c r="B9" s="44"/>
      <c r="C9" s="44">
        <f t="shared" si="1"/>
        <v>16692000</v>
      </c>
      <c r="D9" s="45">
        <v>16692000</v>
      </c>
      <c r="E9" s="44">
        <f t="shared" si="2"/>
        <v>0</v>
      </c>
    </row>
    <row r="10" spans="1:5" x14ac:dyDescent="0.25">
      <c r="A10" s="44">
        <v>5653297</v>
      </c>
      <c r="B10" s="44">
        <f t="shared" si="0"/>
        <v>904527.52</v>
      </c>
      <c r="C10" s="44">
        <f t="shared" si="1"/>
        <v>6557824.5199999996</v>
      </c>
      <c r="D10" s="45">
        <v>6557825</v>
      </c>
      <c r="E10" s="44">
        <f t="shared" si="2"/>
        <v>-0.48000000044703484</v>
      </c>
    </row>
    <row r="11" spans="1:5" x14ac:dyDescent="0.25">
      <c r="A11" s="44">
        <v>3811500</v>
      </c>
      <c r="B11" s="44">
        <f t="shared" si="0"/>
        <v>609840</v>
      </c>
      <c r="C11" s="44">
        <f t="shared" si="1"/>
        <v>4421340</v>
      </c>
      <c r="D11" s="45">
        <v>4421340</v>
      </c>
      <c r="E11" s="44">
        <f t="shared" si="2"/>
        <v>0</v>
      </c>
    </row>
    <row r="12" spans="1:5" x14ac:dyDescent="0.25">
      <c r="A12" s="44">
        <v>4000500</v>
      </c>
      <c r="B12" s="44">
        <f t="shared" si="0"/>
        <v>640080</v>
      </c>
      <c r="C12" s="44">
        <f t="shared" si="1"/>
        <v>4640580</v>
      </c>
      <c r="D12" s="45">
        <v>4640580</v>
      </c>
      <c r="E12" s="44">
        <f t="shared" si="2"/>
        <v>0</v>
      </c>
    </row>
    <row r="13" spans="1:5" x14ac:dyDescent="0.25">
      <c r="A13" s="44">
        <v>4473690</v>
      </c>
      <c r="B13" s="44">
        <f t="shared" si="0"/>
        <v>715790.4</v>
      </c>
      <c r="C13" s="44">
        <f t="shared" si="1"/>
        <v>5189480.4000000004</v>
      </c>
      <c r="D13" s="44">
        <v>5189480</v>
      </c>
      <c r="E13" s="44">
        <f t="shared" si="2"/>
        <v>0.40000000037252903</v>
      </c>
    </row>
    <row r="14" spans="1:5" x14ac:dyDescent="0.25">
      <c r="A14" s="44">
        <v>24388578</v>
      </c>
      <c r="B14" s="44">
        <f t="shared" si="0"/>
        <v>3902172.48</v>
      </c>
      <c r="C14" s="44">
        <f t="shared" si="1"/>
        <v>28290750.48</v>
      </c>
      <c r="D14" s="44">
        <v>28290750</v>
      </c>
      <c r="E14" s="44">
        <f t="shared" si="2"/>
        <v>0.48000000044703484</v>
      </c>
    </row>
    <row r="15" spans="1:5" x14ac:dyDescent="0.25">
      <c r="A15" s="44">
        <v>3893621</v>
      </c>
      <c r="B15" s="44">
        <f t="shared" si="0"/>
        <v>622979.36</v>
      </c>
      <c r="C15" s="44">
        <f t="shared" si="1"/>
        <v>4516600.3600000003</v>
      </c>
      <c r="D15" s="44">
        <v>4516600</v>
      </c>
      <c r="E15" s="44">
        <f t="shared" si="2"/>
        <v>0.36000000033527613</v>
      </c>
    </row>
    <row r="16" spans="1:5" x14ac:dyDescent="0.25">
      <c r="A16" s="44">
        <v>3150000</v>
      </c>
      <c r="B16" s="44">
        <f t="shared" si="0"/>
        <v>504000</v>
      </c>
      <c r="C16" s="44">
        <f t="shared" si="1"/>
        <v>3654000</v>
      </c>
      <c r="D16" s="44">
        <v>3654000</v>
      </c>
      <c r="E16" s="44">
        <f t="shared" si="2"/>
        <v>0</v>
      </c>
    </row>
    <row r="17" spans="1:5" x14ac:dyDescent="0.25">
      <c r="A17" s="44">
        <v>22755915</v>
      </c>
      <c r="B17" s="44">
        <f t="shared" si="0"/>
        <v>3640946.4</v>
      </c>
      <c r="C17" s="44">
        <f t="shared" si="1"/>
        <v>26396861.399999999</v>
      </c>
      <c r="D17" s="44">
        <v>26396861</v>
      </c>
      <c r="E17" s="44">
        <f t="shared" si="2"/>
        <v>0.39999999850988388</v>
      </c>
    </row>
    <row r="18" spans="1:5" x14ac:dyDescent="0.25">
      <c r="A18" s="44">
        <v>7152000</v>
      </c>
      <c r="B18" s="44">
        <f t="shared" si="0"/>
        <v>1144320</v>
      </c>
      <c r="C18" s="44">
        <f t="shared" si="1"/>
        <v>8296320</v>
      </c>
      <c r="D18" s="44">
        <v>8296320</v>
      </c>
      <c r="E18" s="44">
        <f t="shared" si="2"/>
        <v>0</v>
      </c>
    </row>
    <row r="19" spans="1:5" x14ac:dyDescent="0.25">
      <c r="A19" s="44">
        <v>26204700</v>
      </c>
      <c r="B19" s="44">
        <f t="shared" si="0"/>
        <v>4192752</v>
      </c>
      <c r="C19" s="44">
        <f t="shared" si="1"/>
        <v>30397452</v>
      </c>
      <c r="D19" s="44">
        <v>30397452</v>
      </c>
      <c r="E19" s="44">
        <f t="shared" si="2"/>
        <v>0</v>
      </c>
    </row>
    <row r="20" spans="1:5" x14ac:dyDescent="0.25">
      <c r="A20" s="44">
        <v>2577400</v>
      </c>
      <c r="B20" s="44"/>
      <c r="C20" s="44">
        <f t="shared" si="1"/>
        <v>2577400</v>
      </c>
      <c r="D20" s="44">
        <v>2577400</v>
      </c>
      <c r="E20" s="44">
        <f t="shared" si="2"/>
        <v>0</v>
      </c>
    </row>
    <row r="21" spans="1:5" x14ac:dyDescent="0.25">
      <c r="A21" s="44">
        <v>1494892</v>
      </c>
      <c r="B21" s="44"/>
      <c r="C21" s="44">
        <f t="shared" si="1"/>
        <v>1494892</v>
      </c>
      <c r="D21" s="44">
        <v>1494892</v>
      </c>
      <c r="E21" s="44">
        <f t="shared" si="2"/>
        <v>0</v>
      </c>
    </row>
    <row r="22" spans="1:5" x14ac:dyDescent="0.25">
      <c r="A22" s="44">
        <v>26460</v>
      </c>
      <c r="B22" s="44">
        <f t="shared" si="0"/>
        <v>4233.6000000000004</v>
      </c>
      <c r="C22" s="44">
        <f t="shared" si="1"/>
        <v>30693.599999999999</v>
      </c>
      <c r="D22" s="44">
        <v>30694</v>
      </c>
      <c r="E22" s="44">
        <f t="shared" si="2"/>
        <v>-0.40000000000145519</v>
      </c>
    </row>
    <row r="23" spans="1:5" x14ac:dyDescent="0.25">
      <c r="A23" s="44">
        <v>9665250</v>
      </c>
      <c r="B23" s="44"/>
      <c r="C23" s="44">
        <f t="shared" si="1"/>
        <v>9665250</v>
      </c>
      <c r="D23" s="44">
        <v>9665250</v>
      </c>
      <c r="E23" s="44">
        <f t="shared" si="2"/>
        <v>0</v>
      </c>
    </row>
    <row r="24" spans="1:5" x14ac:dyDescent="0.25">
      <c r="A24" s="44">
        <v>66150</v>
      </c>
      <c r="B24" s="44">
        <f t="shared" si="0"/>
        <v>10584</v>
      </c>
      <c r="C24" s="44">
        <f t="shared" si="1"/>
        <v>76734</v>
      </c>
      <c r="D24" s="44">
        <v>76734</v>
      </c>
      <c r="E24" s="44">
        <f t="shared" si="2"/>
        <v>0</v>
      </c>
    </row>
    <row r="25" spans="1:5" x14ac:dyDescent="0.25">
      <c r="A25" s="44">
        <v>12758130</v>
      </c>
      <c r="B25" s="44"/>
      <c r="C25" s="44">
        <f t="shared" si="1"/>
        <v>12758130</v>
      </c>
      <c r="D25" s="44">
        <v>12758130</v>
      </c>
      <c r="E25" s="44">
        <f t="shared" si="2"/>
        <v>0</v>
      </c>
    </row>
    <row r="26" spans="1:5" x14ac:dyDescent="0.25">
      <c r="A26" s="44">
        <v>1907276</v>
      </c>
      <c r="B26" s="44"/>
      <c r="C26" s="44">
        <f t="shared" si="1"/>
        <v>1907276</v>
      </c>
      <c r="D26" s="44">
        <v>1907276</v>
      </c>
      <c r="E26" s="44">
        <f t="shared" si="2"/>
        <v>0</v>
      </c>
    </row>
    <row r="27" spans="1:5" x14ac:dyDescent="0.25">
      <c r="A27" s="44">
        <v>1056734</v>
      </c>
      <c r="B27" s="44"/>
      <c r="C27" s="44">
        <f t="shared" si="1"/>
        <v>1056734</v>
      </c>
      <c r="D27" s="44">
        <v>1056734</v>
      </c>
      <c r="E27" s="44">
        <f t="shared" si="2"/>
        <v>0</v>
      </c>
    </row>
    <row r="28" spans="1:5" x14ac:dyDescent="0.25">
      <c r="A28" s="44">
        <v>13531350</v>
      </c>
      <c r="B28" s="44"/>
      <c r="C28" s="44">
        <f t="shared" si="1"/>
        <v>13531350</v>
      </c>
      <c r="D28" s="44">
        <v>13531350</v>
      </c>
      <c r="E28" s="44">
        <f t="shared" si="2"/>
        <v>0</v>
      </c>
    </row>
    <row r="29" spans="1:5" x14ac:dyDescent="0.25">
      <c r="A29" s="44">
        <v>1159830</v>
      </c>
      <c r="B29" s="44"/>
      <c r="C29" s="44">
        <f t="shared" si="1"/>
        <v>1159830</v>
      </c>
      <c r="D29" s="44">
        <v>1159830</v>
      </c>
      <c r="E29" s="44">
        <f t="shared" si="2"/>
        <v>0</v>
      </c>
    </row>
    <row r="30" spans="1:5" x14ac:dyDescent="0.25">
      <c r="A30" s="44">
        <v>97020</v>
      </c>
      <c r="B30" s="44">
        <f t="shared" si="0"/>
        <v>15523.2</v>
      </c>
      <c r="C30" s="44">
        <f t="shared" si="1"/>
        <v>112543.2</v>
      </c>
      <c r="D30" s="44">
        <v>112543</v>
      </c>
      <c r="E30" s="44">
        <f t="shared" si="2"/>
        <v>0.19999999999708962</v>
      </c>
    </row>
    <row r="31" spans="1:5" x14ac:dyDescent="0.25">
      <c r="A31" s="44">
        <v>4500000</v>
      </c>
      <c r="B31" s="44">
        <f t="shared" si="0"/>
        <v>720000</v>
      </c>
      <c r="C31" s="44">
        <f t="shared" si="1"/>
        <v>5220000</v>
      </c>
      <c r="D31" s="44">
        <v>5220000</v>
      </c>
      <c r="E31" s="44">
        <f t="shared" si="2"/>
        <v>0</v>
      </c>
    </row>
    <row r="32" spans="1:5" x14ac:dyDescent="0.25">
      <c r="A32" s="44">
        <v>4845344</v>
      </c>
      <c r="B32" s="44">
        <f t="shared" si="0"/>
        <v>775255.04000000004</v>
      </c>
      <c r="C32" s="44">
        <f t="shared" si="1"/>
        <v>5620599.04</v>
      </c>
      <c r="D32" s="44">
        <v>5620599</v>
      </c>
      <c r="E32" s="44">
        <f t="shared" si="2"/>
        <v>4.0000000037252903E-2</v>
      </c>
    </row>
    <row r="33" spans="1:5" x14ac:dyDescent="0.25">
      <c r="A33" s="44">
        <v>10980000</v>
      </c>
      <c r="B33" s="44">
        <f t="shared" si="0"/>
        <v>1756800</v>
      </c>
      <c r="C33" s="44">
        <f t="shared" si="1"/>
        <v>12736800</v>
      </c>
      <c r="D33" s="44">
        <v>12736800</v>
      </c>
      <c r="E33" s="44">
        <f t="shared" si="2"/>
        <v>0</v>
      </c>
    </row>
    <row r="34" spans="1:5" x14ac:dyDescent="0.25">
      <c r="A34" s="44">
        <v>12180831</v>
      </c>
      <c r="B34" s="44">
        <f t="shared" si="0"/>
        <v>1948932.96</v>
      </c>
      <c r="C34" s="44">
        <f t="shared" si="1"/>
        <v>14129763.960000001</v>
      </c>
      <c r="D34" s="44">
        <v>14129764</v>
      </c>
      <c r="E34" s="44">
        <f t="shared" si="2"/>
        <v>-3.9999999105930328E-2</v>
      </c>
    </row>
    <row r="35" spans="1:5" x14ac:dyDescent="0.25">
      <c r="A35" s="44">
        <v>3552468</v>
      </c>
      <c r="B35" s="44">
        <f t="shared" si="0"/>
        <v>568394.88</v>
      </c>
      <c r="C35" s="44">
        <f t="shared" si="1"/>
        <v>4120862.88</v>
      </c>
      <c r="D35" s="44">
        <v>4120863</v>
      </c>
      <c r="E35" s="44">
        <f t="shared" si="2"/>
        <v>-0.12000000011175871</v>
      </c>
    </row>
    <row r="36" spans="1:5" x14ac:dyDescent="0.25">
      <c r="A36" s="44">
        <v>4000000</v>
      </c>
      <c r="B36" s="44">
        <f t="shared" si="0"/>
        <v>640000</v>
      </c>
      <c r="C36" s="44">
        <f t="shared" si="1"/>
        <v>4640000</v>
      </c>
      <c r="D36" s="44">
        <v>4640000</v>
      </c>
      <c r="E36" s="44">
        <f t="shared" si="2"/>
        <v>0</v>
      </c>
    </row>
    <row r="37" spans="1:5" x14ac:dyDescent="0.25">
      <c r="A37" s="44">
        <f>SUM(A2:A36)</f>
        <v>351409210</v>
      </c>
      <c r="B37" s="44">
        <f t="shared" ref="B37:C37" si="3">SUM(B2:B36)</f>
        <v>46490615.680000007</v>
      </c>
      <c r="C37" s="44">
        <f t="shared" si="3"/>
        <v>397899825.68000001</v>
      </c>
      <c r="D37" s="45">
        <f>SUM(D2:D36)</f>
        <v>397899825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BreakPreview" topLeftCell="A7" zoomScaleSheetLayoutView="100" workbookViewId="0">
      <selection activeCell="A15" sqref="A15:D16"/>
    </sheetView>
  </sheetViews>
  <sheetFormatPr baseColWidth="10" defaultRowHeight="15" x14ac:dyDescent="0.25"/>
  <cols>
    <col min="1" max="1" width="42.85546875" customWidth="1"/>
    <col min="2" max="2" width="9.42578125" bestFit="1" customWidth="1"/>
    <col min="3" max="3" width="22" bestFit="1" customWidth="1"/>
    <col min="4" max="4" width="11.42578125" bestFit="1" customWidth="1"/>
  </cols>
  <sheetData>
    <row r="1" spans="1:4" ht="15.75" thickBot="1" x14ac:dyDescent="0.3">
      <c r="A1" s="53" t="s">
        <v>41</v>
      </c>
      <c r="B1" s="54" t="s">
        <v>42</v>
      </c>
      <c r="C1" s="54" t="s">
        <v>43</v>
      </c>
      <c r="D1" s="54" t="s">
        <v>44</v>
      </c>
    </row>
    <row r="2" spans="1:4" ht="15.75" thickBot="1" x14ac:dyDescent="0.3">
      <c r="A2" s="55" t="str">
        <f>+'Grupo Hobby'!C12</f>
        <v>GRUPO HOBBY SAS</v>
      </c>
      <c r="B2" s="56" t="s">
        <v>45</v>
      </c>
      <c r="C2" s="78">
        <f>+'Grupo Hobby'!C56</f>
        <v>1416911500</v>
      </c>
      <c r="D2" s="61" t="s">
        <v>54</v>
      </c>
    </row>
    <row r="3" spans="1:4" ht="15.75" thickBot="1" x14ac:dyDescent="0.3">
      <c r="A3" s="57" t="str">
        <f>+'UT  ECOMERCE RSA'!C12</f>
        <v>UNIÓN TEMPORAL E-COMERCE RSA</v>
      </c>
      <c r="B3" s="58" t="s">
        <v>48</v>
      </c>
      <c r="C3" s="79">
        <f>+RSA!C56</f>
        <v>1422605500</v>
      </c>
      <c r="D3" s="59" t="s">
        <v>54</v>
      </c>
    </row>
    <row r="4" spans="1:4" ht="15.75" thickBot="1" x14ac:dyDescent="0.3">
      <c r="A4" s="55" t="str">
        <f>+Century!C12</f>
        <v>CENTURY MEDIA SAS</v>
      </c>
      <c r="B4" s="56" t="s">
        <v>158</v>
      </c>
      <c r="C4" s="78">
        <f>+Century!C56</f>
        <v>1851314655</v>
      </c>
      <c r="D4" s="61">
        <v>400</v>
      </c>
    </row>
    <row r="5" spans="1:4" ht="15.75" thickBot="1" x14ac:dyDescent="0.3">
      <c r="A5" s="57" t="str">
        <f>+'CF Logística'!C12</f>
        <v>CF LOGISTICA SAS</v>
      </c>
      <c r="B5" s="58" t="s">
        <v>159</v>
      </c>
      <c r="C5" s="79">
        <f>+'CF Logística'!C56</f>
        <v>1855903760</v>
      </c>
      <c r="D5" s="59" t="s">
        <v>54</v>
      </c>
    </row>
    <row r="6" spans="1:4" ht="15.75" thickBot="1" x14ac:dyDescent="0.3">
      <c r="A6" s="55" t="str">
        <f>+'DU BRANDS'!C12</f>
        <v>DU BRANDS SAS</v>
      </c>
      <c r="B6" s="56" t="s">
        <v>160</v>
      </c>
      <c r="C6" s="78">
        <f>+'DU BRANDS'!C56</f>
        <v>1930772532</v>
      </c>
      <c r="D6" s="61" t="s">
        <v>54</v>
      </c>
    </row>
    <row r="7" spans="1:4" ht="15.75" thickBot="1" x14ac:dyDescent="0.3">
      <c r="A7" s="57" t="str">
        <f>+'Optima TM SAS'!C12</f>
        <v>OPTIMA TM SAS</v>
      </c>
      <c r="B7" s="58" t="s">
        <v>161</v>
      </c>
      <c r="C7" s="79">
        <f>+'Optima TM SAS'!C56</f>
        <v>2085234335</v>
      </c>
      <c r="D7" s="59">
        <v>370</v>
      </c>
    </row>
    <row r="8" spans="1:4" ht="15.75" thickBot="1" x14ac:dyDescent="0.3">
      <c r="A8" s="55" t="str">
        <f>+Adescubrir!C12</f>
        <v>ADESCUBRIR TRAVEL &amp; ADVENTURE SAS</v>
      </c>
      <c r="B8" s="56" t="s">
        <v>162</v>
      </c>
      <c r="C8" s="78">
        <f>+Adescubrir!C56</f>
        <v>2100820500</v>
      </c>
      <c r="D8" s="61" t="s">
        <v>54</v>
      </c>
    </row>
    <row r="9" spans="1:4" ht="15.75" thickBot="1" x14ac:dyDescent="0.3">
      <c r="A9" s="57" t="str">
        <f>+'CONSORCIO AXON'!C12</f>
        <v>CONSORCIO AXON</v>
      </c>
      <c r="B9" s="58" t="s">
        <v>163</v>
      </c>
      <c r="C9" s="79">
        <f>+SIMPLEX!C56</f>
        <v>2135661570</v>
      </c>
      <c r="D9" s="59">
        <v>340</v>
      </c>
    </row>
    <row r="10" spans="1:4" ht="15.75" thickBot="1" x14ac:dyDescent="0.3">
      <c r="A10" s="55" t="str">
        <f>+'PUBBLICA SAS'!C12</f>
        <v>PUBBLICA SAS</v>
      </c>
      <c r="B10" s="56" t="s">
        <v>164</v>
      </c>
      <c r="C10" s="78">
        <f>+'PUBBLICA SAS'!C56</f>
        <v>2147674200</v>
      </c>
      <c r="D10" s="61">
        <v>310</v>
      </c>
    </row>
    <row r="11" spans="1:4" ht="15.75" thickBot="1" x14ac:dyDescent="0.3">
      <c r="A11" s="57" t="str">
        <f>+Evenpro!C12</f>
        <v>EVENPRO ENTRETENIMIENTO SAS</v>
      </c>
      <c r="B11" s="58" t="s">
        <v>165</v>
      </c>
      <c r="C11" s="79">
        <f>+Evenpro!C56</f>
        <v>2157348000</v>
      </c>
      <c r="D11" s="59">
        <v>280</v>
      </c>
    </row>
    <row r="12" spans="1:4" ht="15.75" thickBot="1" x14ac:dyDescent="0.3">
      <c r="A12" s="55" t="s">
        <v>46</v>
      </c>
      <c r="B12" s="56" t="s">
        <v>47</v>
      </c>
      <c r="C12" s="80">
        <f>+'UT  ECOMERCE RSA'!C10</f>
        <v>2271551724.1379313</v>
      </c>
      <c r="D12" s="60"/>
    </row>
    <row r="13" spans="1:4" ht="15.75" thickBot="1" x14ac:dyDescent="0.3">
      <c r="A13" s="81" t="s">
        <v>166</v>
      </c>
      <c r="B13" s="82" t="s">
        <v>167</v>
      </c>
      <c r="C13" s="83">
        <f>C4</f>
        <v>1851314655</v>
      </c>
    </row>
    <row r="14" spans="1:4" x14ac:dyDescent="0.25">
      <c r="A14" s="64"/>
      <c r="B14" s="64"/>
      <c r="C14" s="65"/>
    </row>
    <row r="15" spans="1:4" x14ac:dyDescent="0.25">
      <c r="A15" s="121" t="s">
        <v>170</v>
      </c>
      <c r="B15" s="121"/>
      <c r="C15" s="121"/>
      <c r="D15" s="121"/>
    </row>
    <row r="16" spans="1:4" x14ac:dyDescent="0.25">
      <c r="A16" s="121"/>
      <c r="B16" s="121"/>
      <c r="C16" s="121"/>
      <c r="D16" s="121"/>
    </row>
    <row r="17" spans="1:13" x14ac:dyDescent="0.25">
      <c r="A17" s="64"/>
      <c r="B17" s="64"/>
      <c r="C17" s="65"/>
    </row>
    <row r="18" spans="1:13" x14ac:dyDescent="0.25">
      <c r="A18" s="9" t="s">
        <v>169</v>
      </c>
      <c r="B18" s="64"/>
      <c r="C18" s="65"/>
    </row>
    <row r="19" spans="1:13" x14ac:dyDescent="0.25">
      <c r="A19" s="64"/>
      <c r="B19" s="64"/>
      <c r="C19" s="65"/>
    </row>
    <row r="21" spans="1:13" x14ac:dyDescent="0.25">
      <c r="A21" s="62" t="s">
        <v>33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1:13" x14ac:dyDescent="0.25">
      <c r="A22" s="63" t="s">
        <v>32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</row>
    <row r="23" spans="1:13" x14ac:dyDescent="0.25">
      <c r="A23" s="63" t="s">
        <v>24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spans="1:13" ht="15.75" thickBot="1" x14ac:dyDescent="0.3">
      <c r="A24" s="15"/>
      <c r="B24" s="15"/>
      <c r="C24" s="15"/>
      <c r="D24" s="15"/>
    </row>
    <row r="25" spans="1:13" ht="15.75" thickTop="1" x14ac:dyDescent="0.25"/>
  </sheetData>
  <sortState ref="A2:D11">
    <sortCondition ref="C2:C11"/>
  </sortState>
  <mergeCells count="1">
    <mergeCell ref="A15:D1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topLeftCell="A34" zoomScale="115" zoomScaleNormal="150" zoomScaleSheetLayoutView="115" zoomScalePageLayoutView="150" workbookViewId="0"/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7" t="s">
        <v>0</v>
      </c>
      <c r="C3" s="87"/>
      <c r="D3" s="87"/>
      <c r="E3" s="87"/>
      <c r="F3" s="87"/>
      <c r="G3" s="8"/>
    </row>
    <row r="4" spans="1:7" ht="15.75" x14ac:dyDescent="0.25">
      <c r="A4" s="7"/>
      <c r="B4" s="87" t="s">
        <v>1</v>
      </c>
      <c r="C4" s="87"/>
      <c r="D4" s="87"/>
      <c r="E4" s="87"/>
      <c r="F4" s="87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88" t="s">
        <v>56</v>
      </c>
      <c r="C6" s="88"/>
      <c r="D6" s="88"/>
      <c r="E6" s="88"/>
      <c r="F6" s="88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89" t="s">
        <v>57</v>
      </c>
      <c r="C8" s="89"/>
      <c r="D8" s="89"/>
      <c r="E8" s="89"/>
      <c r="F8" s="89"/>
      <c r="G8" s="8"/>
    </row>
    <row r="9" spans="1:7" ht="14.25" customHeight="1" x14ac:dyDescent="0.25">
      <c r="A9" s="7"/>
      <c r="B9" s="74"/>
      <c r="C9" s="74"/>
      <c r="D9" s="74"/>
      <c r="E9" s="74"/>
      <c r="F9" s="74"/>
      <c r="G9" s="8"/>
    </row>
    <row r="10" spans="1:7" ht="31.5" customHeight="1" x14ac:dyDescent="0.25">
      <c r="A10" s="7"/>
      <c r="B10" s="68" t="s">
        <v>20</v>
      </c>
      <c r="C10" s="12">
        <f>2635000000/1.16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75" t="s">
        <v>148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42" t="s">
        <v>147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6" t="s">
        <v>50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0" t="s">
        <v>28</v>
      </c>
      <c r="E16" s="91"/>
      <c r="F16" s="9"/>
      <c r="G16" s="8"/>
    </row>
    <row r="17" spans="1:8" ht="34.5" customHeight="1" x14ac:dyDescent="0.25">
      <c r="A17" s="7"/>
      <c r="B17" s="92" t="s">
        <v>19</v>
      </c>
      <c r="C17" s="93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8461</v>
      </c>
      <c r="E18" s="19">
        <v>6698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2673</v>
      </c>
      <c r="E19" s="19">
        <v>680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11997</v>
      </c>
      <c r="E20" s="19">
        <v>8243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5993</v>
      </c>
      <c r="E21" s="19">
        <v>3940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6004</v>
      </c>
      <c r="E22" s="19">
        <v>4303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4" t="s">
        <v>9</v>
      </c>
      <c r="C25" s="95"/>
      <c r="D25" s="95"/>
      <c r="E25" s="95"/>
      <c r="F25" s="96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149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3.1653572764683875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0.49954155205468032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2.6431271347248573</v>
      </c>
      <c r="E32" s="24" t="s">
        <v>17</v>
      </c>
      <c r="F32" s="26" t="s">
        <v>23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7" t="s">
        <v>35</v>
      </c>
      <c r="C34" s="97"/>
      <c r="D34" s="97"/>
      <c r="E34" s="97"/>
      <c r="F34" s="50" t="s">
        <v>23</v>
      </c>
      <c r="G34" s="8"/>
    </row>
    <row r="35" spans="1:7" ht="17.25" customHeight="1" x14ac:dyDescent="0.25">
      <c r="A35" s="7"/>
      <c r="B35" s="84" t="s">
        <v>36</v>
      </c>
      <c r="C35" s="85"/>
      <c r="D35" s="85"/>
      <c r="E35" s="86"/>
      <c r="F35" s="50" t="s">
        <v>23</v>
      </c>
      <c r="G35" s="8"/>
    </row>
    <row r="36" spans="1:7" ht="47.25" customHeight="1" x14ac:dyDescent="0.25">
      <c r="A36" s="7"/>
      <c r="B36" s="98" t="s">
        <v>37</v>
      </c>
      <c r="C36" s="99"/>
      <c r="D36" s="99"/>
      <c r="E36" s="100"/>
      <c r="F36" s="50" t="s">
        <v>23</v>
      </c>
      <c r="G36" s="8"/>
    </row>
    <row r="37" spans="1:7" ht="17.25" customHeight="1" x14ac:dyDescent="0.25">
      <c r="A37" s="7"/>
      <c r="B37" s="84" t="s">
        <v>150</v>
      </c>
      <c r="C37" s="85"/>
      <c r="D37" s="85"/>
      <c r="E37" s="86"/>
      <c r="F37" s="50" t="s">
        <v>23</v>
      </c>
      <c r="G37" s="8"/>
    </row>
    <row r="38" spans="1:7" ht="17.25" customHeight="1" x14ac:dyDescent="0.25">
      <c r="A38" s="7"/>
      <c r="B38" s="84" t="s">
        <v>151</v>
      </c>
      <c r="C38" s="85"/>
      <c r="D38" s="85"/>
      <c r="E38" s="86"/>
      <c r="F38" s="50" t="s">
        <v>23</v>
      </c>
      <c r="G38" s="8"/>
    </row>
    <row r="39" spans="1:7" ht="17.25" customHeight="1" x14ac:dyDescent="0.25">
      <c r="A39" s="7"/>
      <c r="B39" s="84" t="s">
        <v>152</v>
      </c>
      <c r="C39" s="85"/>
      <c r="D39" s="85"/>
      <c r="E39" s="86"/>
      <c r="F39" s="50" t="s">
        <v>23</v>
      </c>
      <c r="G39" s="8"/>
    </row>
    <row r="40" spans="1:7" ht="17.25" customHeight="1" x14ac:dyDescent="0.25">
      <c r="A40" s="7"/>
      <c r="B40" s="84" t="s">
        <v>153</v>
      </c>
      <c r="C40" s="85"/>
      <c r="D40" s="85"/>
      <c r="E40" s="86"/>
      <c r="F40" s="50" t="s">
        <v>23</v>
      </c>
      <c r="G40" s="8"/>
    </row>
    <row r="41" spans="1:7" ht="17.25" customHeight="1" x14ac:dyDescent="0.25">
      <c r="A41" s="7"/>
      <c r="B41" s="84" t="s">
        <v>154</v>
      </c>
      <c r="C41" s="85"/>
      <c r="D41" s="85"/>
      <c r="E41" s="86"/>
      <c r="F41" s="50" t="s">
        <v>23</v>
      </c>
      <c r="G41" s="8"/>
    </row>
    <row r="42" spans="1:7" ht="17.25" customHeight="1" x14ac:dyDescent="0.25">
      <c r="A42" s="7"/>
      <c r="B42" s="84" t="s">
        <v>155</v>
      </c>
      <c r="C42" s="85"/>
      <c r="D42" s="85"/>
      <c r="E42" s="86"/>
      <c r="F42" s="50" t="s">
        <v>23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157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/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102" t="s">
        <v>33</v>
      </c>
      <c r="C49" s="102"/>
      <c r="D49" s="102"/>
      <c r="E49" s="102"/>
      <c r="F49" s="102"/>
      <c r="G49" s="8"/>
    </row>
    <row r="50" spans="1:7" x14ac:dyDescent="0.25">
      <c r="A50" s="7"/>
      <c r="B50" s="101" t="s">
        <v>32</v>
      </c>
      <c r="C50" s="101"/>
      <c r="D50" s="101"/>
      <c r="E50" s="101"/>
      <c r="F50" s="101"/>
      <c r="G50" s="8"/>
    </row>
    <row r="51" spans="1:7" x14ac:dyDescent="0.25">
      <c r="A51" s="7"/>
      <c r="B51" s="101" t="s">
        <v>24</v>
      </c>
      <c r="C51" s="101"/>
      <c r="D51" s="101"/>
      <c r="E51" s="101"/>
      <c r="F51" s="101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5" spans="1:7" x14ac:dyDescent="0.25">
      <c r="C55" t="s">
        <v>68</v>
      </c>
      <c r="D55" t="s">
        <v>69</v>
      </c>
    </row>
    <row r="56" spans="1:7" x14ac:dyDescent="0.25">
      <c r="B56" t="s">
        <v>67</v>
      </c>
      <c r="C56" s="72">
        <v>2100820500</v>
      </c>
      <c r="D56" s="72">
        <f>+C56*1.16</f>
        <v>2436951780</v>
      </c>
    </row>
  </sheetData>
  <mergeCells count="19">
    <mergeCell ref="B51:F51"/>
    <mergeCell ref="B39:E39"/>
    <mergeCell ref="B40:E40"/>
    <mergeCell ref="B41:E41"/>
    <mergeCell ref="B42:E42"/>
    <mergeCell ref="B49:F49"/>
    <mergeCell ref="B50:F50"/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topLeftCell="A34" zoomScale="150" zoomScaleNormal="150" zoomScalePageLayoutView="150" workbookViewId="0"/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7" t="s">
        <v>0</v>
      </c>
      <c r="C3" s="87"/>
      <c r="D3" s="87"/>
      <c r="E3" s="87"/>
      <c r="F3" s="87"/>
      <c r="G3" s="8"/>
    </row>
    <row r="4" spans="1:7" ht="15.75" x14ac:dyDescent="0.25">
      <c r="A4" s="7"/>
      <c r="B4" s="87" t="s">
        <v>1</v>
      </c>
      <c r="C4" s="87"/>
      <c r="D4" s="87"/>
      <c r="E4" s="87"/>
      <c r="F4" s="87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88" t="s">
        <v>56</v>
      </c>
      <c r="C6" s="88"/>
      <c r="D6" s="88"/>
      <c r="E6" s="88"/>
      <c r="F6" s="88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89" t="s">
        <v>57</v>
      </c>
      <c r="C8" s="89"/>
      <c r="D8" s="89"/>
      <c r="E8" s="89"/>
      <c r="F8" s="89"/>
      <c r="G8" s="8"/>
    </row>
    <row r="9" spans="1:7" ht="14.25" customHeight="1" x14ac:dyDescent="0.25">
      <c r="A9" s="7"/>
      <c r="B9" s="47"/>
      <c r="C9" s="47"/>
      <c r="D9" s="47"/>
      <c r="E9" s="47"/>
      <c r="F9" s="47"/>
      <c r="G9" s="8"/>
    </row>
    <row r="10" spans="1:7" ht="31.5" customHeight="1" x14ac:dyDescent="0.25">
      <c r="A10" s="7"/>
      <c r="B10" s="68" t="s">
        <v>20</v>
      </c>
      <c r="C10" s="12">
        <f>2635000000/1.16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41" t="s">
        <v>58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42" t="s">
        <v>59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43" t="s">
        <v>50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0" t="s">
        <v>28</v>
      </c>
      <c r="E16" s="91"/>
      <c r="F16" s="9"/>
      <c r="G16" s="8"/>
    </row>
    <row r="17" spans="1:8" ht="34.5" customHeight="1" x14ac:dyDescent="0.25">
      <c r="A17" s="7"/>
      <c r="B17" s="92" t="s">
        <v>19</v>
      </c>
      <c r="C17" s="93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10667</v>
      </c>
      <c r="E18" s="19">
        <v>15366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6624</v>
      </c>
      <c r="E19" s="19">
        <v>10114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15975</v>
      </c>
      <c r="E20" s="19">
        <v>22547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8395</v>
      </c>
      <c r="E21" s="19">
        <v>14259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7580</v>
      </c>
      <c r="E22" s="19">
        <v>8288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4" t="s">
        <v>9</v>
      </c>
      <c r="C25" s="95"/>
      <c r="D25" s="95"/>
      <c r="E25" s="95"/>
      <c r="F25" s="96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149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1.6103562801932367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0.52550860719874803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3.3369259962049331</v>
      </c>
      <c r="E32" s="24" t="s">
        <v>17</v>
      </c>
      <c r="F32" s="26" t="s">
        <v>23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7" t="s">
        <v>35</v>
      </c>
      <c r="C34" s="97"/>
      <c r="D34" s="97"/>
      <c r="E34" s="97"/>
      <c r="F34" s="50" t="s">
        <v>23</v>
      </c>
      <c r="G34" s="8"/>
    </row>
    <row r="35" spans="1:7" ht="17.25" customHeight="1" x14ac:dyDescent="0.25">
      <c r="A35" s="7"/>
      <c r="B35" s="84" t="s">
        <v>36</v>
      </c>
      <c r="C35" s="85"/>
      <c r="D35" s="85"/>
      <c r="E35" s="86"/>
      <c r="F35" s="50" t="s">
        <v>23</v>
      </c>
      <c r="G35" s="8"/>
    </row>
    <row r="36" spans="1:7" ht="47.25" customHeight="1" x14ac:dyDescent="0.25">
      <c r="A36" s="7"/>
      <c r="B36" s="98" t="s">
        <v>37</v>
      </c>
      <c r="C36" s="99"/>
      <c r="D36" s="99"/>
      <c r="E36" s="100"/>
      <c r="F36" s="50" t="s">
        <v>23</v>
      </c>
      <c r="G36" s="8"/>
    </row>
    <row r="37" spans="1:7" ht="17.25" customHeight="1" x14ac:dyDescent="0.25">
      <c r="A37" s="7"/>
      <c r="B37" s="84" t="s">
        <v>64</v>
      </c>
      <c r="C37" s="85"/>
      <c r="D37" s="85"/>
      <c r="E37" s="86"/>
      <c r="F37" s="50" t="s">
        <v>23</v>
      </c>
      <c r="G37" s="8"/>
    </row>
    <row r="38" spans="1:7" ht="17.25" customHeight="1" x14ac:dyDescent="0.25">
      <c r="A38" s="7"/>
      <c r="B38" s="84" t="s">
        <v>65</v>
      </c>
      <c r="C38" s="85"/>
      <c r="D38" s="85"/>
      <c r="E38" s="86"/>
      <c r="F38" s="50" t="s">
        <v>23</v>
      </c>
      <c r="G38" s="8"/>
    </row>
    <row r="39" spans="1:7" ht="17.25" customHeight="1" x14ac:dyDescent="0.25">
      <c r="A39" s="7"/>
      <c r="B39" s="84" t="s">
        <v>66</v>
      </c>
      <c r="C39" s="85"/>
      <c r="D39" s="85"/>
      <c r="E39" s="86"/>
      <c r="F39" s="50" t="s">
        <v>23</v>
      </c>
      <c r="G39" s="8"/>
    </row>
    <row r="40" spans="1:7" ht="17.25" customHeight="1" x14ac:dyDescent="0.25">
      <c r="A40" s="7"/>
      <c r="B40" s="84" t="s">
        <v>61</v>
      </c>
      <c r="C40" s="85"/>
      <c r="D40" s="85"/>
      <c r="E40" s="86"/>
      <c r="F40" s="50" t="s">
        <v>23</v>
      </c>
      <c r="G40" s="8"/>
    </row>
    <row r="41" spans="1:7" ht="17.25" customHeight="1" x14ac:dyDescent="0.25">
      <c r="A41" s="7"/>
      <c r="B41" s="84" t="s">
        <v>62</v>
      </c>
      <c r="C41" s="85"/>
      <c r="D41" s="85"/>
      <c r="E41" s="86"/>
      <c r="F41" s="50" t="s">
        <v>23</v>
      </c>
      <c r="G41" s="8"/>
    </row>
    <row r="42" spans="1:7" ht="17.25" customHeight="1" x14ac:dyDescent="0.25">
      <c r="A42" s="7"/>
      <c r="B42" s="84" t="s">
        <v>63</v>
      </c>
      <c r="C42" s="85"/>
      <c r="D42" s="85"/>
      <c r="E42" s="86"/>
      <c r="F42" s="50" t="s">
        <v>23</v>
      </c>
      <c r="G42" s="8"/>
    </row>
    <row r="43" spans="1:7" ht="17.25" customHeight="1" x14ac:dyDescent="0.25">
      <c r="A43" s="7"/>
      <c r="B43" s="48"/>
      <c r="C43" s="48"/>
      <c r="D43" s="48"/>
      <c r="E43" s="48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157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/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102" t="s">
        <v>33</v>
      </c>
      <c r="C49" s="102"/>
      <c r="D49" s="102"/>
      <c r="E49" s="102"/>
      <c r="F49" s="102"/>
      <c r="G49" s="8"/>
    </row>
    <row r="50" spans="1:7" x14ac:dyDescent="0.25">
      <c r="A50" s="7"/>
      <c r="B50" s="101" t="s">
        <v>32</v>
      </c>
      <c r="C50" s="101"/>
      <c r="D50" s="101"/>
      <c r="E50" s="101"/>
      <c r="F50" s="101"/>
      <c r="G50" s="8"/>
    </row>
    <row r="51" spans="1:7" x14ac:dyDescent="0.25">
      <c r="A51" s="7"/>
      <c r="B51" s="101" t="s">
        <v>24</v>
      </c>
      <c r="C51" s="101"/>
      <c r="D51" s="101"/>
      <c r="E51" s="101"/>
      <c r="F51" s="101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5" spans="1:7" x14ac:dyDescent="0.25">
      <c r="C55" t="s">
        <v>68</v>
      </c>
      <c r="D55" t="s">
        <v>69</v>
      </c>
    </row>
    <row r="56" spans="1:7" x14ac:dyDescent="0.25">
      <c r="B56" t="s">
        <v>67</v>
      </c>
      <c r="C56" s="72">
        <v>2085234335</v>
      </c>
      <c r="D56" s="72">
        <f>+C56*1.16</f>
        <v>2418871828.5999999</v>
      </c>
    </row>
  </sheetData>
  <mergeCells count="19">
    <mergeCell ref="B25:F25"/>
    <mergeCell ref="B3:F3"/>
    <mergeCell ref="B4:F4"/>
    <mergeCell ref="B6:F6"/>
    <mergeCell ref="B8:F8"/>
    <mergeCell ref="D16:E16"/>
    <mergeCell ref="B17:C17"/>
    <mergeCell ref="B49:F49"/>
    <mergeCell ref="B50:F50"/>
    <mergeCell ref="B51:F51"/>
    <mergeCell ref="B39:E39"/>
    <mergeCell ref="B40:E40"/>
    <mergeCell ref="B41:E41"/>
    <mergeCell ref="B42:E42"/>
    <mergeCell ref="B34:E34"/>
    <mergeCell ref="B35:E35"/>
    <mergeCell ref="B36:E36"/>
    <mergeCell ref="B37:E37"/>
    <mergeCell ref="B38:E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topLeftCell="A22" zoomScale="150" zoomScaleNormal="150" zoomScalePageLayoutView="150" workbookViewId="0">
      <selection activeCell="F40" sqref="F40"/>
    </sheetView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7" t="s">
        <v>0</v>
      </c>
      <c r="C3" s="87"/>
      <c r="D3" s="87"/>
      <c r="E3" s="87"/>
      <c r="F3" s="87"/>
      <c r="G3" s="8"/>
    </row>
    <row r="4" spans="1:7" ht="15.75" x14ac:dyDescent="0.25">
      <c r="A4" s="7"/>
      <c r="B4" s="87" t="s">
        <v>1</v>
      </c>
      <c r="C4" s="87"/>
      <c r="D4" s="87"/>
      <c r="E4" s="87"/>
      <c r="F4" s="87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88" t="s">
        <v>56</v>
      </c>
      <c r="C6" s="88"/>
      <c r="D6" s="88"/>
      <c r="E6" s="88"/>
      <c r="F6" s="88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89" t="s">
        <v>57</v>
      </c>
      <c r="C8" s="89"/>
      <c r="D8" s="89"/>
      <c r="E8" s="89"/>
      <c r="F8" s="89"/>
      <c r="G8" s="8"/>
    </row>
    <row r="9" spans="1:7" ht="14.25" customHeight="1" x14ac:dyDescent="0.25">
      <c r="A9" s="7"/>
      <c r="B9" s="69"/>
      <c r="C9" s="69"/>
      <c r="D9" s="69"/>
      <c r="E9" s="69"/>
      <c r="F9" s="69"/>
      <c r="G9" s="8"/>
    </row>
    <row r="10" spans="1:7" ht="31.5" customHeight="1" x14ac:dyDescent="0.25">
      <c r="A10" s="7"/>
      <c r="B10" s="68" t="s">
        <v>20</v>
      </c>
      <c r="C10" s="12">
        <f>+'Optima TM SAS'!C10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70" t="s">
        <v>78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42" t="s">
        <v>70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1" t="s">
        <v>50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0" t="s">
        <v>28</v>
      </c>
      <c r="E16" s="91"/>
      <c r="F16" s="9"/>
      <c r="G16" s="8"/>
    </row>
    <row r="17" spans="1:8" ht="34.5" customHeight="1" x14ac:dyDescent="0.25">
      <c r="A17" s="7"/>
      <c r="B17" s="92" t="s">
        <v>19</v>
      </c>
      <c r="C17" s="93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3857</v>
      </c>
      <c r="E18" s="19">
        <v>2497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1412</v>
      </c>
      <c r="E19" s="19">
        <v>959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4431</v>
      </c>
      <c r="E20" s="19">
        <v>3133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2519</v>
      </c>
      <c r="E21" s="19">
        <v>1854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1912</v>
      </c>
      <c r="E22" s="19">
        <v>1279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4" t="s">
        <v>9</v>
      </c>
      <c r="C25" s="95"/>
      <c r="D25" s="95"/>
      <c r="E25" s="95"/>
      <c r="F25" s="96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149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2.7315864022662888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0.56849469645678175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0.84171537001897523</v>
      </c>
      <c r="E32" s="24" t="s">
        <v>17</v>
      </c>
      <c r="F32" s="26" t="s">
        <v>23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7" t="s">
        <v>35</v>
      </c>
      <c r="C34" s="97"/>
      <c r="D34" s="97"/>
      <c r="E34" s="97"/>
      <c r="F34" s="50" t="s">
        <v>23</v>
      </c>
      <c r="G34" s="8"/>
    </row>
    <row r="35" spans="1:7" ht="17.25" customHeight="1" x14ac:dyDescent="0.25">
      <c r="A35" s="7"/>
      <c r="B35" s="84" t="s">
        <v>36</v>
      </c>
      <c r="C35" s="85"/>
      <c r="D35" s="85"/>
      <c r="E35" s="86"/>
      <c r="F35" s="50" t="s">
        <v>23</v>
      </c>
      <c r="G35" s="8"/>
    </row>
    <row r="36" spans="1:7" ht="47.25" customHeight="1" x14ac:dyDescent="0.25">
      <c r="A36" s="7"/>
      <c r="B36" s="98" t="s">
        <v>37</v>
      </c>
      <c r="C36" s="99"/>
      <c r="D36" s="99"/>
      <c r="E36" s="100"/>
      <c r="F36" s="50" t="s">
        <v>23</v>
      </c>
      <c r="G36" s="8"/>
    </row>
    <row r="37" spans="1:7" ht="17.25" customHeight="1" x14ac:dyDescent="0.25">
      <c r="A37" s="7"/>
      <c r="B37" s="103" t="s">
        <v>71</v>
      </c>
      <c r="C37" s="104"/>
      <c r="D37" s="104"/>
      <c r="E37" s="105"/>
      <c r="F37" s="50" t="s">
        <v>23</v>
      </c>
      <c r="G37" s="8"/>
    </row>
    <row r="38" spans="1:7" ht="17.25" customHeight="1" x14ac:dyDescent="0.25">
      <c r="A38" s="7"/>
      <c r="B38" s="84" t="s">
        <v>72</v>
      </c>
      <c r="C38" s="85"/>
      <c r="D38" s="85"/>
      <c r="E38" s="86"/>
      <c r="F38" s="50" t="s">
        <v>23</v>
      </c>
      <c r="G38" s="8"/>
    </row>
    <row r="39" spans="1:7" ht="17.25" customHeight="1" x14ac:dyDescent="0.25">
      <c r="A39" s="7"/>
      <c r="B39" s="84" t="s">
        <v>73</v>
      </c>
      <c r="C39" s="85"/>
      <c r="D39" s="85"/>
      <c r="E39" s="86"/>
      <c r="F39" s="50" t="s">
        <v>23</v>
      </c>
      <c r="G39" s="8"/>
    </row>
    <row r="40" spans="1:7" ht="17.25" customHeight="1" x14ac:dyDescent="0.25">
      <c r="A40" s="7"/>
      <c r="B40" s="84" t="s">
        <v>74</v>
      </c>
      <c r="C40" s="85"/>
      <c r="D40" s="85"/>
      <c r="E40" s="86"/>
      <c r="F40" s="50" t="s">
        <v>23</v>
      </c>
      <c r="G40" s="8"/>
    </row>
    <row r="41" spans="1:7" ht="17.25" customHeight="1" x14ac:dyDescent="0.25">
      <c r="A41" s="7"/>
      <c r="B41" s="84" t="s">
        <v>75</v>
      </c>
      <c r="C41" s="85"/>
      <c r="D41" s="85"/>
      <c r="E41" s="86"/>
      <c r="F41" s="50" t="s">
        <v>23</v>
      </c>
      <c r="G41" s="8"/>
    </row>
    <row r="42" spans="1:7" ht="17.25" customHeight="1" x14ac:dyDescent="0.25">
      <c r="A42" s="7"/>
      <c r="B42" s="84" t="s">
        <v>76</v>
      </c>
      <c r="C42" s="85"/>
      <c r="D42" s="85"/>
      <c r="E42" s="86"/>
      <c r="F42" s="50" t="s">
        <v>23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157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 t="s">
        <v>77</v>
      </c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102" t="s">
        <v>33</v>
      </c>
      <c r="C49" s="102"/>
      <c r="D49" s="102"/>
      <c r="E49" s="102"/>
      <c r="F49" s="102"/>
      <c r="G49" s="8"/>
    </row>
    <row r="50" spans="1:7" x14ac:dyDescent="0.25">
      <c r="A50" s="7"/>
      <c r="B50" s="101" t="s">
        <v>32</v>
      </c>
      <c r="C50" s="101"/>
      <c r="D50" s="101"/>
      <c r="E50" s="101"/>
      <c r="F50" s="101"/>
      <c r="G50" s="8"/>
    </row>
    <row r="51" spans="1:7" x14ac:dyDescent="0.25">
      <c r="A51" s="7"/>
      <c r="B51" s="101" t="s">
        <v>24</v>
      </c>
      <c r="C51" s="101"/>
      <c r="D51" s="101"/>
      <c r="E51" s="101"/>
      <c r="F51" s="101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5" spans="1:7" x14ac:dyDescent="0.25">
      <c r="C55" t="s">
        <v>68</v>
      </c>
      <c r="D55" t="s">
        <v>69</v>
      </c>
    </row>
    <row r="56" spans="1:7" x14ac:dyDescent="0.25">
      <c r="B56" t="s">
        <v>67</v>
      </c>
      <c r="C56" s="72">
        <v>1416911500</v>
      </c>
      <c r="D56" s="72">
        <f>+C56*1.16</f>
        <v>1643617340</v>
      </c>
    </row>
  </sheetData>
  <mergeCells count="19">
    <mergeCell ref="B51:F51"/>
    <mergeCell ref="B39:E39"/>
    <mergeCell ref="B40:E40"/>
    <mergeCell ref="B41:E41"/>
    <mergeCell ref="B42:E42"/>
    <mergeCell ref="B49:F49"/>
    <mergeCell ref="B50:F50"/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topLeftCell="A25" zoomScaleNormal="150" zoomScaleSheetLayoutView="100" zoomScalePageLayoutView="150" workbookViewId="0">
      <selection activeCell="B41" sqref="B41:E41"/>
    </sheetView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7" t="s">
        <v>0</v>
      </c>
      <c r="C3" s="87"/>
      <c r="D3" s="87"/>
      <c r="E3" s="87"/>
      <c r="F3" s="87"/>
      <c r="G3" s="8"/>
    </row>
    <row r="4" spans="1:7" ht="15.75" x14ac:dyDescent="0.25">
      <c r="A4" s="7"/>
      <c r="B4" s="87" t="s">
        <v>1</v>
      </c>
      <c r="C4" s="87"/>
      <c r="D4" s="87"/>
      <c r="E4" s="87"/>
      <c r="F4" s="87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88" t="s">
        <v>56</v>
      </c>
      <c r="C6" s="88"/>
      <c r="D6" s="88"/>
      <c r="E6" s="88"/>
      <c r="F6" s="88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89" t="s">
        <v>57</v>
      </c>
      <c r="C8" s="89"/>
      <c r="D8" s="89"/>
      <c r="E8" s="89"/>
      <c r="F8" s="89"/>
      <c r="G8" s="8"/>
    </row>
    <row r="9" spans="1:7" ht="14.25" customHeight="1" x14ac:dyDescent="0.25">
      <c r="A9" s="7"/>
      <c r="B9" s="69"/>
      <c r="C9" s="69"/>
      <c r="D9" s="69"/>
      <c r="E9" s="69"/>
      <c r="F9" s="69"/>
      <c r="G9" s="8"/>
    </row>
    <row r="10" spans="1:7" ht="31.5" customHeight="1" x14ac:dyDescent="0.25">
      <c r="A10" s="7"/>
      <c r="B10" s="68" t="s">
        <v>20</v>
      </c>
      <c r="C10" s="12">
        <f>+'Optima TM SAS'!C10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70" t="s">
        <v>79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42" t="s">
        <v>80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1" t="s">
        <v>50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0" t="s">
        <v>28</v>
      </c>
      <c r="E16" s="91"/>
      <c r="F16" s="9"/>
      <c r="G16" s="8"/>
    </row>
    <row r="17" spans="1:8" ht="34.5" customHeight="1" x14ac:dyDescent="0.25">
      <c r="A17" s="7"/>
      <c r="B17" s="92" t="s">
        <v>19</v>
      </c>
      <c r="C17" s="93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9481</v>
      </c>
      <c r="E18" s="19">
        <v>11385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1949</v>
      </c>
      <c r="E19" s="19">
        <v>2733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14652</v>
      </c>
      <c r="E20" s="19">
        <v>14436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7191</v>
      </c>
      <c r="E21" s="19">
        <v>7664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7461</v>
      </c>
      <c r="E22" s="19">
        <v>6772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4" t="s">
        <v>9</v>
      </c>
      <c r="C25" s="95"/>
      <c r="D25" s="95"/>
      <c r="E25" s="95"/>
      <c r="F25" s="96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149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4.8645459209851207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0.49078624078624078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3.2845388994307396</v>
      </c>
      <c r="E32" s="24" t="s">
        <v>17</v>
      </c>
      <c r="F32" s="26" t="s">
        <v>23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7" t="s">
        <v>35</v>
      </c>
      <c r="C34" s="97"/>
      <c r="D34" s="97"/>
      <c r="E34" s="97"/>
      <c r="F34" s="50" t="s">
        <v>23</v>
      </c>
      <c r="G34" s="8"/>
    </row>
    <row r="35" spans="1:7" ht="17.25" customHeight="1" x14ac:dyDescent="0.25">
      <c r="A35" s="7"/>
      <c r="B35" s="84" t="s">
        <v>36</v>
      </c>
      <c r="C35" s="85"/>
      <c r="D35" s="85"/>
      <c r="E35" s="86"/>
      <c r="F35" s="50" t="s">
        <v>23</v>
      </c>
      <c r="G35" s="8"/>
    </row>
    <row r="36" spans="1:7" ht="47.25" customHeight="1" x14ac:dyDescent="0.25">
      <c r="A36" s="7"/>
      <c r="B36" s="98" t="s">
        <v>37</v>
      </c>
      <c r="C36" s="99"/>
      <c r="D36" s="99"/>
      <c r="E36" s="100"/>
      <c r="F36" s="50" t="s">
        <v>23</v>
      </c>
      <c r="G36" s="8"/>
    </row>
    <row r="37" spans="1:7" ht="17.25" customHeight="1" x14ac:dyDescent="0.25">
      <c r="A37" s="7"/>
      <c r="B37" s="103" t="s">
        <v>81</v>
      </c>
      <c r="C37" s="104"/>
      <c r="D37" s="104"/>
      <c r="E37" s="105"/>
      <c r="F37" s="50" t="s">
        <v>23</v>
      </c>
      <c r="G37" s="8"/>
    </row>
    <row r="38" spans="1:7" ht="17.25" customHeight="1" x14ac:dyDescent="0.25">
      <c r="A38" s="7"/>
      <c r="B38" s="84" t="s">
        <v>85</v>
      </c>
      <c r="C38" s="85"/>
      <c r="D38" s="85"/>
      <c r="E38" s="86"/>
      <c r="F38" s="50" t="s">
        <v>23</v>
      </c>
      <c r="G38" s="8"/>
    </row>
    <row r="39" spans="1:7" ht="17.25" customHeight="1" x14ac:dyDescent="0.25">
      <c r="A39" s="7"/>
      <c r="B39" s="84" t="s">
        <v>86</v>
      </c>
      <c r="C39" s="85"/>
      <c r="D39" s="85"/>
      <c r="E39" s="86"/>
      <c r="F39" s="50" t="s">
        <v>23</v>
      </c>
      <c r="G39" s="8"/>
    </row>
    <row r="40" spans="1:7" ht="17.25" customHeight="1" x14ac:dyDescent="0.25">
      <c r="A40" s="7"/>
      <c r="B40" s="84" t="s">
        <v>82</v>
      </c>
      <c r="C40" s="85"/>
      <c r="D40" s="85"/>
      <c r="E40" s="86"/>
      <c r="F40" s="50" t="s">
        <v>23</v>
      </c>
      <c r="G40" s="8"/>
    </row>
    <row r="41" spans="1:7" ht="17.25" customHeight="1" x14ac:dyDescent="0.25">
      <c r="A41" s="7"/>
      <c r="B41" s="84" t="s">
        <v>83</v>
      </c>
      <c r="C41" s="85"/>
      <c r="D41" s="85"/>
      <c r="E41" s="86"/>
      <c r="F41" s="50" t="s">
        <v>23</v>
      </c>
      <c r="G41" s="8"/>
    </row>
    <row r="42" spans="1:7" ht="17.25" customHeight="1" x14ac:dyDescent="0.25">
      <c r="A42" s="7"/>
      <c r="B42" s="84" t="s">
        <v>84</v>
      </c>
      <c r="C42" s="85"/>
      <c r="D42" s="85"/>
      <c r="E42" s="86"/>
      <c r="F42" s="50" t="s">
        <v>23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157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 t="s">
        <v>77</v>
      </c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102" t="s">
        <v>33</v>
      </c>
      <c r="C49" s="102"/>
      <c r="D49" s="102"/>
      <c r="E49" s="102"/>
      <c r="F49" s="102"/>
      <c r="G49" s="8"/>
    </row>
    <row r="50" spans="1:7" x14ac:dyDescent="0.25">
      <c r="A50" s="7"/>
      <c r="B50" s="101" t="s">
        <v>32</v>
      </c>
      <c r="C50" s="101"/>
      <c r="D50" s="101"/>
      <c r="E50" s="101"/>
      <c r="F50" s="101"/>
      <c r="G50" s="8"/>
    </row>
    <row r="51" spans="1:7" x14ac:dyDescent="0.25">
      <c r="A51" s="7"/>
      <c r="B51" s="101" t="s">
        <v>24</v>
      </c>
      <c r="C51" s="101"/>
      <c r="D51" s="101"/>
      <c r="E51" s="101"/>
      <c r="F51" s="101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5" spans="1:7" x14ac:dyDescent="0.25">
      <c r="C55" t="s">
        <v>68</v>
      </c>
      <c r="D55" t="s">
        <v>69</v>
      </c>
    </row>
    <row r="56" spans="1:7" x14ac:dyDescent="0.25">
      <c r="B56" t="s">
        <v>67</v>
      </c>
      <c r="C56" s="72">
        <v>1855903760</v>
      </c>
      <c r="D56" s="72">
        <f>+C56*1.16</f>
        <v>2152848361.5999999</v>
      </c>
    </row>
  </sheetData>
  <mergeCells count="19">
    <mergeCell ref="B51:F51"/>
    <mergeCell ref="B39:E39"/>
    <mergeCell ref="B40:E40"/>
    <mergeCell ref="B41:E41"/>
    <mergeCell ref="B42:E42"/>
    <mergeCell ref="B49:F49"/>
    <mergeCell ref="B50:F50"/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topLeftCell="A28" zoomScaleNormal="150" zoomScaleSheetLayoutView="100" zoomScalePageLayoutView="150" workbookViewId="0">
      <selection activeCell="F35" sqref="F35"/>
    </sheetView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7" t="s">
        <v>0</v>
      </c>
      <c r="C3" s="87"/>
      <c r="D3" s="87"/>
      <c r="E3" s="87"/>
      <c r="F3" s="87"/>
      <c r="G3" s="8"/>
    </row>
    <row r="4" spans="1:7" ht="15.75" x14ac:dyDescent="0.25">
      <c r="A4" s="7"/>
      <c r="B4" s="87" t="s">
        <v>1</v>
      </c>
      <c r="C4" s="87"/>
      <c r="D4" s="87"/>
      <c r="E4" s="87"/>
      <c r="F4" s="87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88" t="s">
        <v>56</v>
      </c>
      <c r="C6" s="88"/>
      <c r="D6" s="88"/>
      <c r="E6" s="88"/>
      <c r="F6" s="88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89" t="s">
        <v>57</v>
      </c>
      <c r="C8" s="89"/>
      <c r="D8" s="89"/>
      <c r="E8" s="89"/>
      <c r="F8" s="89"/>
      <c r="G8" s="8"/>
    </row>
    <row r="9" spans="1:7" ht="14.25" customHeight="1" x14ac:dyDescent="0.25">
      <c r="A9" s="7"/>
      <c r="B9" s="69"/>
      <c r="C9" s="69"/>
      <c r="D9" s="69"/>
      <c r="E9" s="69"/>
      <c r="F9" s="69"/>
      <c r="G9" s="8"/>
    </row>
    <row r="10" spans="1:7" ht="31.5" customHeight="1" x14ac:dyDescent="0.25">
      <c r="A10" s="7"/>
      <c r="B10" s="68" t="s">
        <v>20</v>
      </c>
      <c r="C10" s="12">
        <f>+'Optima TM SAS'!C10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70" t="s">
        <v>87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42" t="s">
        <v>88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1" t="s">
        <v>50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0" t="s">
        <v>28</v>
      </c>
      <c r="E16" s="91"/>
      <c r="F16" s="9"/>
      <c r="G16" s="8"/>
    </row>
    <row r="17" spans="1:8" ht="34.5" customHeight="1" x14ac:dyDescent="0.25">
      <c r="A17" s="7"/>
      <c r="B17" s="92" t="s">
        <v>19</v>
      </c>
      <c r="C17" s="93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5934</v>
      </c>
      <c r="E18" s="19">
        <v>6211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5213</v>
      </c>
      <c r="E19" s="19">
        <v>4334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6737</v>
      </c>
      <c r="E20" s="19">
        <v>7000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4500</v>
      </c>
      <c r="E21" s="19">
        <v>5214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2237</v>
      </c>
      <c r="E22" s="19">
        <v>1786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4" t="s">
        <v>9</v>
      </c>
      <c r="C25" s="95"/>
      <c r="D25" s="95"/>
      <c r="E25" s="95"/>
      <c r="F25" s="96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149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1.1383080759639363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0.66795309484933951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0.98478937381404164</v>
      </c>
      <c r="E32" s="24" t="s">
        <v>17</v>
      </c>
      <c r="F32" s="26" t="s">
        <v>23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7" t="s">
        <v>35</v>
      </c>
      <c r="C34" s="97"/>
      <c r="D34" s="97"/>
      <c r="E34" s="97"/>
      <c r="F34" s="50" t="s">
        <v>168</v>
      </c>
      <c r="G34" s="8"/>
    </row>
    <row r="35" spans="1:7" ht="17.25" customHeight="1" x14ac:dyDescent="0.25">
      <c r="A35" s="7"/>
      <c r="B35" s="84" t="s">
        <v>36</v>
      </c>
      <c r="C35" s="85"/>
      <c r="D35" s="85"/>
      <c r="E35" s="86"/>
      <c r="F35" s="50" t="s">
        <v>23</v>
      </c>
      <c r="G35" s="8"/>
    </row>
    <row r="36" spans="1:7" ht="47.25" customHeight="1" x14ac:dyDescent="0.25">
      <c r="A36" s="7"/>
      <c r="B36" s="98" t="s">
        <v>37</v>
      </c>
      <c r="C36" s="99"/>
      <c r="D36" s="99"/>
      <c r="E36" s="100"/>
      <c r="F36" s="50" t="s">
        <v>23</v>
      </c>
      <c r="G36" s="8"/>
    </row>
    <row r="37" spans="1:7" ht="17.25" customHeight="1" x14ac:dyDescent="0.25">
      <c r="A37" s="7"/>
      <c r="B37" s="103" t="s">
        <v>81</v>
      </c>
      <c r="C37" s="104"/>
      <c r="D37" s="104"/>
      <c r="E37" s="105"/>
      <c r="F37" s="50" t="s">
        <v>23</v>
      </c>
      <c r="G37" s="8"/>
    </row>
    <row r="38" spans="1:7" ht="17.25" customHeight="1" x14ac:dyDescent="0.25">
      <c r="A38" s="7"/>
      <c r="B38" s="84" t="s">
        <v>85</v>
      </c>
      <c r="C38" s="85"/>
      <c r="D38" s="85"/>
      <c r="E38" s="86"/>
      <c r="F38" s="50" t="s">
        <v>23</v>
      </c>
      <c r="G38" s="8"/>
    </row>
    <row r="39" spans="1:7" ht="17.25" customHeight="1" x14ac:dyDescent="0.25">
      <c r="A39" s="7"/>
      <c r="B39" s="84" t="s">
        <v>86</v>
      </c>
      <c r="C39" s="85"/>
      <c r="D39" s="85"/>
      <c r="E39" s="86"/>
      <c r="F39" s="50" t="s">
        <v>23</v>
      </c>
      <c r="G39" s="8"/>
    </row>
    <row r="40" spans="1:7" ht="17.25" customHeight="1" x14ac:dyDescent="0.25">
      <c r="A40" s="7"/>
      <c r="B40" s="84" t="s">
        <v>82</v>
      </c>
      <c r="C40" s="85"/>
      <c r="D40" s="85"/>
      <c r="E40" s="86"/>
      <c r="F40" s="50" t="s">
        <v>23</v>
      </c>
      <c r="G40" s="8"/>
    </row>
    <row r="41" spans="1:7" ht="17.25" customHeight="1" x14ac:dyDescent="0.25">
      <c r="A41" s="7"/>
      <c r="B41" s="84" t="s">
        <v>83</v>
      </c>
      <c r="C41" s="85"/>
      <c r="D41" s="85"/>
      <c r="E41" s="86"/>
      <c r="F41" s="50" t="s">
        <v>23</v>
      </c>
      <c r="G41" s="8"/>
    </row>
    <row r="42" spans="1:7" ht="17.25" customHeight="1" x14ac:dyDescent="0.25">
      <c r="A42" s="7"/>
      <c r="B42" s="84" t="s">
        <v>84</v>
      </c>
      <c r="C42" s="85"/>
      <c r="D42" s="85"/>
      <c r="E42" s="86"/>
      <c r="F42" s="50" t="s">
        <v>23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157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 t="s">
        <v>89</v>
      </c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102" t="s">
        <v>33</v>
      </c>
      <c r="C49" s="102"/>
      <c r="D49" s="102"/>
      <c r="E49" s="102"/>
      <c r="F49" s="102"/>
      <c r="G49" s="8"/>
    </row>
    <row r="50" spans="1:7" x14ac:dyDescent="0.25">
      <c r="A50" s="7"/>
      <c r="B50" s="101" t="s">
        <v>32</v>
      </c>
      <c r="C50" s="101"/>
      <c r="D50" s="101"/>
      <c r="E50" s="101"/>
      <c r="F50" s="101"/>
      <c r="G50" s="8"/>
    </row>
    <row r="51" spans="1:7" x14ac:dyDescent="0.25">
      <c r="A51" s="7"/>
      <c r="B51" s="101" t="s">
        <v>24</v>
      </c>
      <c r="C51" s="101"/>
      <c r="D51" s="101"/>
      <c r="E51" s="101"/>
      <c r="F51" s="101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5" spans="1:7" x14ac:dyDescent="0.25">
      <c r="C55" t="s">
        <v>68</v>
      </c>
      <c r="D55" t="s">
        <v>69</v>
      </c>
    </row>
    <row r="56" spans="1:7" x14ac:dyDescent="0.25">
      <c r="B56" t="s">
        <v>67</v>
      </c>
      <c r="C56" s="72">
        <v>2157348000</v>
      </c>
      <c r="D56" s="72">
        <f>+C56*1.16</f>
        <v>2502523680</v>
      </c>
    </row>
  </sheetData>
  <mergeCells count="19">
    <mergeCell ref="B51:F51"/>
    <mergeCell ref="B39:E39"/>
    <mergeCell ref="B40:E40"/>
    <mergeCell ref="B41:E41"/>
    <mergeCell ref="B42:E42"/>
    <mergeCell ref="B49:F49"/>
    <mergeCell ref="B50:F50"/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topLeftCell="A31" zoomScaleNormal="150" zoomScaleSheetLayoutView="100" zoomScalePageLayoutView="150" workbookViewId="0"/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7" t="s">
        <v>0</v>
      </c>
      <c r="C3" s="87"/>
      <c r="D3" s="87"/>
      <c r="E3" s="87"/>
      <c r="F3" s="87"/>
      <c r="G3" s="8"/>
    </row>
    <row r="4" spans="1:7" ht="15.75" x14ac:dyDescent="0.25">
      <c r="A4" s="7"/>
      <c r="B4" s="87" t="s">
        <v>1</v>
      </c>
      <c r="C4" s="87"/>
      <c r="D4" s="87"/>
      <c r="E4" s="87"/>
      <c r="F4" s="87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88" t="s">
        <v>56</v>
      </c>
      <c r="C6" s="88"/>
      <c r="D6" s="88"/>
      <c r="E6" s="88"/>
      <c r="F6" s="88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89" t="s">
        <v>57</v>
      </c>
      <c r="C8" s="89"/>
      <c r="D8" s="89"/>
      <c r="E8" s="89"/>
      <c r="F8" s="89"/>
      <c r="G8" s="8"/>
    </row>
    <row r="9" spans="1:7" ht="14.25" customHeight="1" x14ac:dyDescent="0.25">
      <c r="A9" s="7"/>
      <c r="B9" s="69"/>
      <c r="C9" s="69"/>
      <c r="D9" s="69"/>
      <c r="E9" s="69"/>
      <c r="F9" s="69"/>
      <c r="G9" s="8"/>
    </row>
    <row r="10" spans="1:7" ht="31.5" customHeight="1" x14ac:dyDescent="0.25">
      <c r="A10" s="7"/>
      <c r="B10" s="68" t="s">
        <v>20</v>
      </c>
      <c r="C10" s="12">
        <f>+'Optima TM SAS'!C10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70" t="s">
        <v>122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73" t="s">
        <v>123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1" t="s">
        <v>50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0" t="s">
        <v>28</v>
      </c>
      <c r="E16" s="91"/>
      <c r="F16" s="9"/>
      <c r="G16" s="8"/>
    </row>
    <row r="17" spans="1:8" ht="34.5" customHeight="1" x14ac:dyDescent="0.25">
      <c r="A17" s="7"/>
      <c r="B17" s="92" t="s">
        <v>19</v>
      </c>
      <c r="C17" s="93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13943</v>
      </c>
      <c r="E18" s="19">
        <v>4577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7899</v>
      </c>
      <c r="E19" s="19">
        <v>2061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14563</v>
      </c>
      <c r="E20" s="19">
        <v>4771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8735</v>
      </c>
      <c r="E21" s="19">
        <v>2853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5828</v>
      </c>
      <c r="E22" s="19">
        <v>1918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4" t="s">
        <v>9</v>
      </c>
      <c r="C25" s="95"/>
      <c r="D25" s="95"/>
      <c r="E25" s="95"/>
      <c r="F25" s="96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149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1.7651601468540321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0.59980773192336745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2.5656470588235289</v>
      </c>
      <c r="E32" s="24" t="s">
        <v>17</v>
      </c>
      <c r="F32" s="26" t="s">
        <v>23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7" t="s">
        <v>35</v>
      </c>
      <c r="C34" s="97"/>
      <c r="D34" s="97"/>
      <c r="E34" s="97"/>
      <c r="F34" s="50" t="s">
        <v>23</v>
      </c>
      <c r="G34" s="8"/>
    </row>
    <row r="35" spans="1:7" ht="17.25" customHeight="1" x14ac:dyDescent="0.25">
      <c r="A35" s="7"/>
      <c r="B35" s="84" t="s">
        <v>36</v>
      </c>
      <c r="C35" s="85"/>
      <c r="D35" s="85"/>
      <c r="E35" s="86"/>
      <c r="F35" s="50" t="s">
        <v>23</v>
      </c>
      <c r="G35" s="8"/>
    </row>
    <row r="36" spans="1:7" ht="47.25" customHeight="1" x14ac:dyDescent="0.25">
      <c r="A36" s="7"/>
      <c r="B36" s="98" t="s">
        <v>37</v>
      </c>
      <c r="C36" s="99"/>
      <c r="D36" s="99"/>
      <c r="E36" s="100"/>
      <c r="F36" s="50" t="s">
        <v>23</v>
      </c>
      <c r="G36" s="8"/>
    </row>
    <row r="37" spans="1:7" ht="17.25" customHeight="1" x14ac:dyDescent="0.25">
      <c r="A37" s="7"/>
      <c r="B37" s="103" t="s">
        <v>124</v>
      </c>
      <c r="C37" s="104"/>
      <c r="D37" s="104"/>
      <c r="E37" s="105"/>
      <c r="F37" s="50" t="s">
        <v>23</v>
      </c>
      <c r="G37" s="8"/>
    </row>
    <row r="38" spans="1:7" ht="17.25" customHeight="1" x14ac:dyDescent="0.25">
      <c r="A38" s="7"/>
      <c r="B38" s="84" t="s">
        <v>128</v>
      </c>
      <c r="C38" s="85"/>
      <c r="D38" s="85"/>
      <c r="E38" s="86"/>
      <c r="F38" s="50" t="s">
        <v>23</v>
      </c>
      <c r="G38" s="8"/>
    </row>
    <row r="39" spans="1:7" ht="17.25" customHeight="1" x14ac:dyDescent="0.25">
      <c r="A39" s="7"/>
      <c r="B39" s="84" t="s">
        <v>129</v>
      </c>
      <c r="C39" s="85"/>
      <c r="D39" s="85"/>
      <c r="E39" s="86"/>
      <c r="F39" s="50" t="s">
        <v>23</v>
      </c>
      <c r="G39" s="8"/>
    </row>
    <row r="40" spans="1:7" ht="17.25" customHeight="1" x14ac:dyDescent="0.25">
      <c r="A40" s="7"/>
      <c r="B40" s="84" t="s">
        <v>125</v>
      </c>
      <c r="C40" s="85"/>
      <c r="D40" s="85"/>
      <c r="E40" s="86"/>
      <c r="F40" s="50" t="s">
        <v>23</v>
      </c>
      <c r="G40" s="8"/>
    </row>
    <row r="41" spans="1:7" ht="17.25" customHeight="1" x14ac:dyDescent="0.25">
      <c r="A41" s="7"/>
      <c r="B41" s="84" t="s">
        <v>126</v>
      </c>
      <c r="C41" s="85"/>
      <c r="D41" s="85"/>
      <c r="E41" s="86"/>
      <c r="F41" s="50" t="s">
        <v>23</v>
      </c>
      <c r="G41" s="8"/>
    </row>
    <row r="42" spans="1:7" ht="17.25" customHeight="1" x14ac:dyDescent="0.25">
      <c r="A42" s="7"/>
      <c r="B42" s="84" t="s">
        <v>127</v>
      </c>
      <c r="C42" s="85"/>
      <c r="D42" s="85"/>
      <c r="E42" s="86"/>
      <c r="F42" s="50" t="s">
        <v>23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157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/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102" t="s">
        <v>33</v>
      </c>
      <c r="C49" s="102"/>
      <c r="D49" s="102"/>
      <c r="E49" s="102"/>
      <c r="F49" s="102"/>
      <c r="G49" s="8"/>
    </row>
    <row r="50" spans="1:7" x14ac:dyDescent="0.25">
      <c r="A50" s="7"/>
      <c r="B50" s="101" t="s">
        <v>32</v>
      </c>
      <c r="C50" s="101"/>
      <c r="D50" s="101"/>
      <c r="E50" s="101"/>
      <c r="F50" s="101"/>
      <c r="G50" s="8"/>
    </row>
    <row r="51" spans="1:7" x14ac:dyDescent="0.25">
      <c r="A51" s="7"/>
      <c r="B51" s="101" t="s">
        <v>24</v>
      </c>
      <c r="C51" s="101"/>
      <c r="D51" s="101"/>
      <c r="E51" s="101"/>
      <c r="F51" s="101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5" spans="1:7" x14ac:dyDescent="0.25">
      <c r="C55" t="s">
        <v>68</v>
      </c>
      <c r="D55" t="s">
        <v>69</v>
      </c>
    </row>
    <row r="56" spans="1:7" x14ac:dyDescent="0.25">
      <c r="B56" t="s">
        <v>67</v>
      </c>
      <c r="C56" s="72">
        <v>2147674200</v>
      </c>
      <c r="D56" s="72">
        <f>+C56*1.16</f>
        <v>2491302072</v>
      </c>
    </row>
  </sheetData>
  <mergeCells count="19">
    <mergeCell ref="B51:F51"/>
    <mergeCell ref="B39:E39"/>
    <mergeCell ref="B40:E40"/>
    <mergeCell ref="B41:E41"/>
    <mergeCell ref="B42:E42"/>
    <mergeCell ref="B49:F49"/>
    <mergeCell ref="B50:F50"/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topLeftCell="A25" zoomScaleNormal="150" zoomScaleSheetLayoutView="100" zoomScalePageLayoutView="150" workbookViewId="0">
      <selection activeCell="F37" sqref="F37"/>
    </sheetView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7" t="s">
        <v>0</v>
      </c>
      <c r="C3" s="87"/>
      <c r="D3" s="87"/>
      <c r="E3" s="87"/>
      <c r="F3" s="87"/>
      <c r="G3" s="8"/>
    </row>
    <row r="4" spans="1:7" ht="15.75" x14ac:dyDescent="0.25">
      <c r="A4" s="7"/>
      <c r="B4" s="87" t="s">
        <v>1</v>
      </c>
      <c r="C4" s="87"/>
      <c r="D4" s="87"/>
      <c r="E4" s="87"/>
      <c r="F4" s="87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88" t="s">
        <v>56</v>
      </c>
      <c r="C6" s="88"/>
      <c r="D6" s="88"/>
      <c r="E6" s="88"/>
      <c r="F6" s="88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89" t="s">
        <v>57</v>
      </c>
      <c r="C8" s="89"/>
      <c r="D8" s="89"/>
      <c r="E8" s="89"/>
      <c r="F8" s="89"/>
      <c r="G8" s="8"/>
    </row>
    <row r="9" spans="1:7" ht="14.25" customHeight="1" x14ac:dyDescent="0.25">
      <c r="A9" s="7"/>
      <c r="B9" s="69"/>
      <c r="C9" s="69"/>
      <c r="D9" s="69"/>
      <c r="E9" s="69"/>
      <c r="F9" s="69"/>
      <c r="G9" s="8"/>
    </row>
    <row r="10" spans="1:7" ht="31.5" customHeight="1" x14ac:dyDescent="0.25">
      <c r="A10" s="7"/>
      <c r="B10" s="68" t="s">
        <v>20</v>
      </c>
      <c r="C10" s="12">
        <f>+'Optima TM SAS'!C10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70" t="s">
        <v>131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73" t="s">
        <v>132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1" t="s">
        <v>50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0" t="s">
        <v>28</v>
      </c>
      <c r="E16" s="91"/>
      <c r="F16" s="9"/>
      <c r="G16" s="8"/>
    </row>
    <row r="17" spans="1:8" ht="34.5" customHeight="1" x14ac:dyDescent="0.25">
      <c r="A17" s="7"/>
      <c r="B17" s="92" t="s">
        <v>19</v>
      </c>
      <c r="C17" s="93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1810</v>
      </c>
      <c r="E18" s="19">
        <v>1372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768</v>
      </c>
      <c r="E19" s="19">
        <v>747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2966</v>
      </c>
      <c r="E20" s="19">
        <v>2032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1710</v>
      </c>
      <c r="E21" s="19">
        <v>1198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1256</v>
      </c>
      <c r="E22" s="19">
        <v>834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4" t="s">
        <v>9</v>
      </c>
      <c r="C25" s="95"/>
      <c r="D25" s="95"/>
      <c r="E25" s="95"/>
      <c r="F25" s="96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149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2.3567708333333335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0.57653405259608903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0.55292599620493355</v>
      </c>
      <c r="E32" s="24" t="s">
        <v>17</v>
      </c>
      <c r="F32" s="26" t="s">
        <v>23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7" t="s">
        <v>35</v>
      </c>
      <c r="C34" s="97"/>
      <c r="D34" s="97"/>
      <c r="E34" s="97"/>
      <c r="F34" s="50" t="s">
        <v>23</v>
      </c>
      <c r="G34" s="8"/>
    </row>
    <row r="35" spans="1:7" ht="17.25" customHeight="1" x14ac:dyDescent="0.25">
      <c r="A35" s="7"/>
      <c r="B35" s="84" t="s">
        <v>36</v>
      </c>
      <c r="C35" s="85"/>
      <c r="D35" s="85"/>
      <c r="E35" s="86"/>
      <c r="F35" s="50" t="s">
        <v>23</v>
      </c>
      <c r="G35" s="8"/>
    </row>
    <row r="36" spans="1:7" ht="47.25" customHeight="1" x14ac:dyDescent="0.25">
      <c r="A36" s="7"/>
      <c r="B36" s="98" t="s">
        <v>37</v>
      </c>
      <c r="C36" s="99"/>
      <c r="D36" s="99"/>
      <c r="E36" s="100"/>
      <c r="F36" s="50" t="s">
        <v>23</v>
      </c>
      <c r="G36" s="8"/>
    </row>
    <row r="37" spans="1:7" ht="17.25" customHeight="1" x14ac:dyDescent="0.25">
      <c r="A37" s="7"/>
      <c r="B37" s="103" t="s">
        <v>133</v>
      </c>
      <c r="C37" s="104"/>
      <c r="D37" s="104"/>
      <c r="E37" s="105"/>
      <c r="F37" s="50" t="s">
        <v>23</v>
      </c>
      <c r="G37" s="8"/>
    </row>
    <row r="38" spans="1:7" ht="17.25" customHeight="1" x14ac:dyDescent="0.25">
      <c r="A38" s="7"/>
      <c r="B38" s="84" t="s">
        <v>135</v>
      </c>
      <c r="C38" s="85"/>
      <c r="D38" s="85"/>
      <c r="E38" s="86"/>
      <c r="F38" s="50" t="s">
        <v>23</v>
      </c>
      <c r="G38" s="8"/>
    </row>
    <row r="39" spans="1:7" ht="17.25" customHeight="1" x14ac:dyDescent="0.25">
      <c r="A39" s="7"/>
      <c r="B39" s="84" t="s">
        <v>136</v>
      </c>
      <c r="C39" s="85"/>
      <c r="D39" s="85"/>
      <c r="E39" s="86"/>
      <c r="F39" s="50" t="s">
        <v>23</v>
      </c>
      <c r="G39" s="8"/>
    </row>
    <row r="40" spans="1:7" ht="17.25" customHeight="1" x14ac:dyDescent="0.25">
      <c r="A40" s="7"/>
      <c r="B40" s="84" t="s">
        <v>134</v>
      </c>
      <c r="C40" s="85"/>
      <c r="D40" s="85"/>
      <c r="E40" s="86"/>
      <c r="F40" s="50" t="s">
        <v>23</v>
      </c>
      <c r="G40" s="8"/>
    </row>
    <row r="41" spans="1:7" ht="17.25" customHeight="1" x14ac:dyDescent="0.25">
      <c r="A41" s="7"/>
      <c r="B41" s="84" t="s">
        <v>137</v>
      </c>
      <c r="C41" s="85"/>
      <c r="D41" s="85"/>
      <c r="E41" s="86"/>
      <c r="F41" s="50" t="s">
        <v>23</v>
      </c>
      <c r="G41" s="8"/>
    </row>
    <row r="42" spans="1:7" ht="17.25" customHeight="1" x14ac:dyDescent="0.25">
      <c r="A42" s="7"/>
      <c r="B42" s="84" t="s">
        <v>138</v>
      </c>
      <c r="C42" s="85"/>
      <c r="D42" s="85"/>
      <c r="E42" s="86"/>
      <c r="F42" s="50" t="s">
        <v>23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157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 t="s">
        <v>77</v>
      </c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102" t="s">
        <v>33</v>
      </c>
      <c r="C49" s="102"/>
      <c r="D49" s="102"/>
      <c r="E49" s="102"/>
      <c r="F49" s="102"/>
      <c r="G49" s="8"/>
    </row>
    <row r="50" spans="1:7" x14ac:dyDescent="0.25">
      <c r="A50" s="7"/>
      <c r="B50" s="101" t="s">
        <v>32</v>
      </c>
      <c r="C50" s="101"/>
      <c r="D50" s="101"/>
      <c r="E50" s="101"/>
      <c r="F50" s="101"/>
      <c r="G50" s="8"/>
    </row>
    <row r="51" spans="1:7" x14ac:dyDescent="0.25">
      <c r="A51" s="7"/>
      <c r="B51" s="101" t="s">
        <v>24</v>
      </c>
      <c r="C51" s="101"/>
      <c r="D51" s="101"/>
      <c r="E51" s="101"/>
      <c r="F51" s="101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5" spans="1:7" x14ac:dyDescent="0.25">
      <c r="C55" t="s">
        <v>68</v>
      </c>
      <c r="D55" t="s">
        <v>69</v>
      </c>
    </row>
    <row r="56" spans="1:7" x14ac:dyDescent="0.25">
      <c r="B56" t="s">
        <v>67</v>
      </c>
      <c r="C56" s="72">
        <v>1930772532</v>
      </c>
      <c r="D56" s="72">
        <f>+C56*1.16</f>
        <v>2239696137.1199999</v>
      </c>
    </row>
  </sheetData>
  <mergeCells count="19">
    <mergeCell ref="B51:F51"/>
    <mergeCell ref="B39:E39"/>
    <mergeCell ref="B40:E40"/>
    <mergeCell ref="B41:E41"/>
    <mergeCell ref="B42:E42"/>
    <mergeCell ref="B49:F49"/>
    <mergeCell ref="B50:F50"/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topLeftCell="A34" zoomScale="115" zoomScaleNormal="150" zoomScaleSheetLayoutView="115" zoomScalePageLayoutView="150" workbookViewId="0">
      <selection activeCell="D20" sqref="D20"/>
    </sheetView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7" t="s">
        <v>0</v>
      </c>
      <c r="C3" s="87"/>
      <c r="D3" s="87"/>
      <c r="E3" s="87"/>
      <c r="F3" s="87"/>
      <c r="G3" s="8"/>
    </row>
    <row r="4" spans="1:7" ht="15.75" x14ac:dyDescent="0.25">
      <c r="A4" s="7"/>
      <c r="B4" s="87" t="s">
        <v>1</v>
      </c>
      <c r="C4" s="87"/>
      <c r="D4" s="87"/>
      <c r="E4" s="87"/>
      <c r="F4" s="87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88" t="s">
        <v>56</v>
      </c>
      <c r="C6" s="88"/>
      <c r="D6" s="88"/>
      <c r="E6" s="88"/>
      <c r="F6" s="88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89" t="s">
        <v>57</v>
      </c>
      <c r="C8" s="89"/>
      <c r="D8" s="89"/>
      <c r="E8" s="89"/>
      <c r="F8" s="89"/>
      <c r="G8" s="8"/>
    </row>
    <row r="9" spans="1:7" ht="14.25" customHeight="1" x14ac:dyDescent="0.25">
      <c r="A9" s="7"/>
      <c r="B9" s="69"/>
      <c r="C9" s="69"/>
      <c r="D9" s="69"/>
      <c r="E9" s="69"/>
      <c r="F9" s="69"/>
      <c r="G9" s="8"/>
    </row>
    <row r="10" spans="1:7" ht="31.5" customHeight="1" x14ac:dyDescent="0.25">
      <c r="A10" s="7"/>
      <c r="B10" s="68" t="s">
        <v>20</v>
      </c>
      <c r="C10" s="12">
        <f>+'Optima TM SAS'!C10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70" t="s">
        <v>97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73" t="s">
        <v>90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1" t="s">
        <v>50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0" t="s">
        <v>28</v>
      </c>
      <c r="E16" s="91"/>
      <c r="F16" s="9"/>
      <c r="G16" s="8"/>
    </row>
    <row r="17" spans="1:8" ht="34.5" customHeight="1" x14ac:dyDescent="0.25">
      <c r="A17" s="7"/>
      <c r="B17" s="92" t="s">
        <v>19</v>
      </c>
      <c r="C17" s="93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1910</v>
      </c>
      <c r="E18" s="19">
        <v>2272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751</v>
      </c>
      <c r="E19" s="19">
        <v>984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2194</v>
      </c>
      <c r="E20" s="19">
        <v>2572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1183</v>
      </c>
      <c r="E21" s="19">
        <v>1392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1011</v>
      </c>
      <c r="E22" s="19">
        <v>1180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4" t="s">
        <v>9</v>
      </c>
      <c r="C25" s="95"/>
      <c r="D25" s="95"/>
      <c r="E25" s="95"/>
      <c r="F25" s="96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149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2.5432756324900132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0.53919781221513219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0.44507020872865272</v>
      </c>
      <c r="E32" s="24" t="s">
        <v>17</v>
      </c>
      <c r="F32" s="26" t="s">
        <v>39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7" t="s">
        <v>35</v>
      </c>
      <c r="C34" s="97"/>
      <c r="D34" s="97"/>
      <c r="E34" s="97"/>
      <c r="F34" s="50" t="s">
        <v>23</v>
      </c>
      <c r="G34" s="8"/>
    </row>
    <row r="35" spans="1:7" ht="17.25" customHeight="1" x14ac:dyDescent="0.25">
      <c r="A35" s="7"/>
      <c r="B35" s="84" t="s">
        <v>36</v>
      </c>
      <c r="C35" s="85"/>
      <c r="D35" s="85"/>
      <c r="E35" s="86"/>
      <c r="F35" s="50" t="s">
        <v>23</v>
      </c>
      <c r="G35" s="8"/>
    </row>
    <row r="36" spans="1:7" ht="47.25" customHeight="1" x14ac:dyDescent="0.25">
      <c r="A36" s="7"/>
      <c r="B36" s="98" t="s">
        <v>37</v>
      </c>
      <c r="C36" s="99"/>
      <c r="D36" s="99"/>
      <c r="E36" s="100"/>
      <c r="F36" s="50" t="s">
        <v>23</v>
      </c>
      <c r="G36" s="8"/>
    </row>
    <row r="37" spans="1:7" ht="17.25" customHeight="1" x14ac:dyDescent="0.25">
      <c r="A37" s="7"/>
      <c r="B37" s="103" t="s">
        <v>91</v>
      </c>
      <c r="C37" s="104"/>
      <c r="D37" s="104"/>
      <c r="E37" s="105"/>
      <c r="F37" s="50" t="s">
        <v>23</v>
      </c>
      <c r="G37" s="8"/>
    </row>
    <row r="38" spans="1:7" ht="17.25" customHeight="1" x14ac:dyDescent="0.25">
      <c r="A38" s="7"/>
      <c r="B38" s="84" t="s">
        <v>92</v>
      </c>
      <c r="C38" s="85"/>
      <c r="D38" s="85"/>
      <c r="E38" s="86"/>
      <c r="F38" s="50" t="s">
        <v>23</v>
      </c>
      <c r="G38" s="8"/>
    </row>
    <row r="39" spans="1:7" ht="17.25" customHeight="1" x14ac:dyDescent="0.25">
      <c r="A39" s="7"/>
      <c r="B39" s="84" t="s">
        <v>93</v>
      </c>
      <c r="C39" s="85"/>
      <c r="D39" s="85"/>
      <c r="E39" s="86"/>
      <c r="F39" s="50" t="s">
        <v>23</v>
      </c>
      <c r="G39" s="8"/>
    </row>
    <row r="40" spans="1:7" ht="17.25" customHeight="1" x14ac:dyDescent="0.25">
      <c r="A40" s="7"/>
      <c r="B40" s="84" t="s">
        <v>94</v>
      </c>
      <c r="C40" s="85"/>
      <c r="D40" s="85"/>
      <c r="E40" s="86"/>
      <c r="F40" s="50" t="s">
        <v>23</v>
      </c>
      <c r="G40" s="8"/>
    </row>
    <row r="41" spans="1:7" ht="17.25" customHeight="1" x14ac:dyDescent="0.25">
      <c r="A41" s="7"/>
      <c r="B41" s="84" t="s">
        <v>95</v>
      </c>
      <c r="C41" s="85"/>
      <c r="D41" s="85"/>
      <c r="E41" s="86"/>
      <c r="F41" s="50" t="s">
        <v>23</v>
      </c>
      <c r="G41" s="8"/>
    </row>
    <row r="42" spans="1:7" ht="17.25" customHeight="1" x14ac:dyDescent="0.25">
      <c r="A42" s="7"/>
      <c r="B42" s="84" t="s">
        <v>96</v>
      </c>
      <c r="C42" s="85"/>
      <c r="D42" s="85"/>
      <c r="E42" s="86"/>
      <c r="F42" s="50" t="s">
        <v>23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157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/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102" t="s">
        <v>33</v>
      </c>
      <c r="C49" s="102"/>
      <c r="D49" s="102"/>
      <c r="E49" s="102"/>
      <c r="F49" s="102"/>
      <c r="G49" s="8"/>
    </row>
    <row r="50" spans="1:7" x14ac:dyDescent="0.25">
      <c r="A50" s="7"/>
      <c r="B50" s="101" t="s">
        <v>32</v>
      </c>
      <c r="C50" s="101"/>
      <c r="D50" s="101"/>
      <c r="E50" s="101"/>
      <c r="F50" s="101"/>
      <c r="G50" s="8"/>
    </row>
    <row r="51" spans="1:7" x14ac:dyDescent="0.25">
      <c r="A51" s="7"/>
      <c r="B51" s="101" t="s">
        <v>24</v>
      </c>
      <c r="C51" s="101"/>
      <c r="D51" s="101"/>
      <c r="E51" s="101"/>
      <c r="F51" s="101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6" spans="1:7" x14ac:dyDescent="0.25">
      <c r="C56" s="72"/>
      <c r="D56" s="72"/>
    </row>
  </sheetData>
  <mergeCells count="19">
    <mergeCell ref="B51:F51"/>
    <mergeCell ref="B39:E39"/>
    <mergeCell ref="B40:E40"/>
    <mergeCell ref="B41:E41"/>
    <mergeCell ref="B42:E42"/>
    <mergeCell ref="B49:F49"/>
    <mergeCell ref="B50:F50"/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12</vt:i4>
      </vt:variant>
    </vt:vector>
  </HeadingPairs>
  <TitlesOfParts>
    <vt:vector size="29" baseType="lpstr">
      <vt:lpstr>Century</vt:lpstr>
      <vt:lpstr>Adescubrir</vt:lpstr>
      <vt:lpstr>Optima TM SAS</vt:lpstr>
      <vt:lpstr>Grupo Hobby</vt:lpstr>
      <vt:lpstr>CF Logística</vt:lpstr>
      <vt:lpstr>Evenpro</vt:lpstr>
      <vt:lpstr>PUBBLICA SAS</vt:lpstr>
      <vt:lpstr>DU BRANDS</vt:lpstr>
      <vt:lpstr>E-Comerce global SAS</vt:lpstr>
      <vt:lpstr>RSA</vt:lpstr>
      <vt:lpstr>UT  ECOMERCE RSA</vt:lpstr>
      <vt:lpstr>AXON 360</vt:lpstr>
      <vt:lpstr>SIMPLEX</vt:lpstr>
      <vt:lpstr>CONSORCIO AXON</vt:lpstr>
      <vt:lpstr>OFERTA ECONÓMICA</vt:lpstr>
      <vt:lpstr>Hoja3</vt:lpstr>
      <vt:lpstr>formato MAA</vt:lpstr>
      <vt:lpstr>Adescubrir!Área_de_impresión</vt:lpstr>
      <vt:lpstr>Century!Área_de_impresión</vt:lpstr>
      <vt:lpstr>'CF Logística'!Área_de_impresión</vt:lpstr>
      <vt:lpstr>'DU BRANDS'!Área_de_impresión</vt:lpstr>
      <vt:lpstr>Evenpro!Área_de_impresión</vt:lpstr>
      <vt:lpstr>'formato MAA'!Área_de_impresión</vt:lpstr>
      <vt:lpstr>'Grupo Hobby'!Área_de_impresión</vt:lpstr>
      <vt:lpstr>'OFERTA ECONÓMICA'!Área_de_impresión</vt:lpstr>
      <vt:lpstr>'Optima TM SAS'!Área_de_impresión</vt:lpstr>
      <vt:lpstr>'PUBBLICA SAS'!Área_de_impresión</vt:lpstr>
      <vt:lpstr>RSA!Área_de_impresión</vt:lpstr>
      <vt:lpstr>SIMPLEX!Área_de_impresión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Carol Sanchez Ortiz</cp:lastModifiedBy>
  <cp:lastPrinted>2016-02-16T20:48:12Z</cp:lastPrinted>
  <dcterms:created xsi:type="dcterms:W3CDTF">2015-03-22T15:44:41Z</dcterms:created>
  <dcterms:modified xsi:type="dcterms:W3CDTF">2016-02-25T15:38:12Z</dcterms:modified>
</cp:coreProperties>
</file>