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0245" yWindow="-15" windowWidth="10290" windowHeight="8115" tabRatio="667" activeTab="1"/>
  </bookViews>
  <sheets>
    <sheet name="IMPRESIÓN Y EMPAQUE" sheetId="66" r:id="rId1"/>
    <sheet name="DISTRIBUCIÓN Y BODEGAJE" sheetId="63" r:id="rId2"/>
  </sheets>
  <definedNames>
    <definedName name="_xlnm.Database" localSheetId="0">#REF!</definedName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J8" i="63"/>
  <c r="F8"/>
  <c r="N8" s="1"/>
  <c r="F13"/>
  <c r="F22"/>
  <c r="F23"/>
  <c r="D22"/>
  <c r="D23"/>
  <c r="H8" l="1"/>
  <c r="L8"/>
  <c r="R8"/>
  <c r="P8"/>
  <c r="F27" l="1"/>
  <c r="E27"/>
  <c r="Q11"/>
  <c r="R11" s="1"/>
  <c r="O11"/>
  <c r="P11" s="1"/>
  <c r="M11"/>
  <c r="N11" s="1"/>
  <c r="K11"/>
  <c r="L11" s="1"/>
  <c r="Q14"/>
  <c r="R14" s="1"/>
  <c r="O14"/>
  <c r="P14" s="1"/>
  <c r="M14"/>
  <c r="N14" s="1"/>
  <c r="K14"/>
  <c r="L14" s="1"/>
  <c r="I11"/>
  <c r="J11" s="1"/>
  <c r="I14"/>
  <c r="J14" s="1"/>
  <c r="F10"/>
  <c r="P10" s="1"/>
  <c r="F9"/>
  <c r="R9" s="1"/>
  <c r="L13"/>
  <c r="G14"/>
  <c r="H14" s="1"/>
  <c r="G11"/>
  <c r="H11" s="1"/>
  <c r="G26" i="66"/>
  <c r="F26"/>
  <c r="E26"/>
  <c r="G14"/>
  <c r="G29" s="1"/>
  <c r="G13"/>
  <c r="F28" s="1"/>
  <c r="G12"/>
  <c r="E27" s="1"/>
  <c r="G10"/>
  <c r="F25" s="1"/>
  <c r="G9"/>
  <c r="F24" s="1"/>
  <c r="G8"/>
  <c r="G23" s="1"/>
  <c r="F9"/>
  <c r="L9" s="1"/>
  <c r="F10"/>
  <c r="F11"/>
  <c r="J11" s="1"/>
  <c r="F12"/>
  <c r="J12" s="1"/>
  <c r="F13"/>
  <c r="L13" s="1"/>
  <c r="F14"/>
  <c r="N14" s="1"/>
  <c r="F8"/>
  <c r="J8" s="1"/>
  <c r="F26" i="63" l="1"/>
  <c r="J13"/>
  <c r="E26"/>
  <c r="R13"/>
  <c r="P13"/>
  <c r="N10"/>
  <c r="N9"/>
  <c r="P9"/>
  <c r="P12" s="1"/>
  <c r="J10"/>
  <c r="L9"/>
  <c r="N13"/>
  <c r="R10"/>
  <c r="R12" s="1"/>
  <c r="R15" s="1"/>
  <c r="L10"/>
  <c r="J9"/>
  <c r="G24" i="66"/>
  <c r="G28"/>
  <c r="G25"/>
  <c r="G27"/>
  <c r="G30" s="1"/>
  <c r="F27"/>
  <c r="F23"/>
  <c r="E23"/>
  <c r="F29"/>
  <c r="N12"/>
  <c r="P11"/>
  <c r="H12"/>
  <c r="E28"/>
  <c r="N11"/>
  <c r="P8"/>
  <c r="P12"/>
  <c r="E29"/>
  <c r="E25"/>
  <c r="E24"/>
  <c r="H10"/>
  <c r="L10"/>
  <c r="L14"/>
  <c r="H9"/>
  <c r="H13"/>
  <c r="J10"/>
  <c r="J14"/>
  <c r="N8"/>
  <c r="P9"/>
  <c r="L11"/>
  <c r="P13"/>
  <c r="H8"/>
  <c r="J9"/>
  <c r="J13"/>
  <c r="L8"/>
  <c r="N9"/>
  <c r="P10"/>
  <c r="L12"/>
  <c r="N13"/>
  <c r="P14"/>
  <c r="H11"/>
  <c r="N10"/>
  <c r="G10" i="63"/>
  <c r="G9"/>
  <c r="H14" i="66"/>
  <c r="P15" i="63" l="1"/>
  <c r="H9"/>
  <c r="F24"/>
  <c r="E24"/>
  <c r="H10"/>
  <c r="E25"/>
  <c r="F25"/>
  <c r="H13"/>
  <c r="E23"/>
  <c r="J12"/>
  <c r="J15" s="1"/>
  <c r="L12"/>
  <c r="L15" s="1"/>
  <c r="F30" i="66"/>
  <c r="E30"/>
  <c r="H15"/>
  <c r="H12" i="63" l="1"/>
  <c r="H15"/>
  <c r="E28"/>
  <c r="F28"/>
  <c r="R9" i="66"/>
  <c r="R10"/>
  <c r="R11"/>
  <c r="R12"/>
  <c r="R13"/>
  <c r="R14"/>
  <c r="R8"/>
  <c r="G32" l="1"/>
  <c r="F31" i="63"/>
  <c r="R15" i="66"/>
  <c r="P15"/>
  <c r="N15" l="1"/>
  <c r="L15"/>
  <c r="J15"/>
  <c r="J16" l="1"/>
  <c r="N15" i="63"/>
  <c r="N12"/>
</calcChain>
</file>

<file path=xl/sharedStrings.xml><?xml version="1.0" encoding="utf-8"?>
<sst xmlns="http://schemas.openxmlformats.org/spreadsheetml/2006/main" count="167" uniqueCount="70">
  <si>
    <t>01</t>
  </si>
  <si>
    <t>ÍTEM</t>
  </si>
  <si>
    <t>DESCRIPCIÓN</t>
  </si>
  <si>
    <t>04</t>
  </si>
  <si>
    <t>06</t>
  </si>
  <si>
    <t>08</t>
  </si>
  <si>
    <t>09</t>
  </si>
  <si>
    <t>10</t>
  </si>
  <si>
    <t>MEDIDA</t>
  </si>
  <si>
    <t>Hoja de operaciones</t>
  </si>
  <si>
    <t>Rótulo de Acta</t>
  </si>
  <si>
    <t>Formato devolución Hojas de Respuesta</t>
  </si>
  <si>
    <t>Unidad</t>
  </si>
  <si>
    <t>12</t>
  </si>
  <si>
    <t>Material de empaque y proceso de empaque</t>
  </si>
  <si>
    <t xml:space="preserve">Distribución  y Recolección del Material a Rectores o Representantes en Puntos de Entrega </t>
  </si>
  <si>
    <t>PRECIO UNITARIO SIN IVA</t>
  </si>
  <si>
    <t xml:space="preserve">Distribución y Recolección Directa en Sitios de Aplicación del Material de Examen </t>
  </si>
  <si>
    <t>Desempaque, conteo, reempaque y entrega de las Hojas de Respuestas en la sede del ICFES</t>
  </si>
  <si>
    <t>MES</t>
  </si>
  <si>
    <t>02</t>
  </si>
  <si>
    <t>03</t>
  </si>
  <si>
    <t>05</t>
  </si>
  <si>
    <t>07</t>
  </si>
  <si>
    <t>11</t>
  </si>
  <si>
    <t xml:space="preserve">FASE 2: DISTRIBUCIÓN Y BODEGAJE </t>
  </si>
  <si>
    <t>DESCRIPCIÓN / MATERIAL DE EXAMEN</t>
  </si>
  <si>
    <t>CANTIDAD MÍNIMA</t>
  </si>
  <si>
    <t>CANTIDADES MÁXIMA</t>
  </si>
  <si>
    <t>TOTAL</t>
  </si>
  <si>
    <t xml:space="preserve">TOTAL </t>
  </si>
  <si>
    <t>CANTIDAD MÁXIMA</t>
  </si>
  <si>
    <t>Impresión, armado y personalización del cuadernillo</t>
  </si>
  <si>
    <t xml:space="preserve">Impresión y personalización hojas de respuestas tipo A </t>
  </si>
  <si>
    <t xml:space="preserve">Impresión y personalización hojas de respuestas tipo B </t>
  </si>
  <si>
    <t>Notas:</t>
  </si>
  <si>
    <t>NOTAS:</t>
  </si>
  <si>
    <t>Los valores relacionados están sin IVA.</t>
  </si>
  <si>
    <t>En el formato de estudio de mercado enviado se solicitó para el ÍTEM No. 12 el valor unitario, mediante verificación con los proponentes se concluyó que llegaron a este valor tras realizar el promedio entre los 350 puntos de entrega, en el presente formato se relaciona el valor unitario ofertado por ellos y para el calculo total se multiplica por la totalidad de los puntos de entrega.</t>
  </si>
  <si>
    <t>PRECIO UNITARIO</t>
  </si>
  <si>
    <t>PRECIOS DE REFERENCIA 2012</t>
  </si>
  <si>
    <t>CANTIDAD MEDIA</t>
  </si>
  <si>
    <t>VALOR TOTAL MEDIO</t>
  </si>
  <si>
    <t>PROMEDIO TODOS LOS PARTICIPANTES</t>
  </si>
  <si>
    <t>PROMEDIO PONDERADO SEGÚN PRECIOS DE REFERENCIA</t>
  </si>
  <si>
    <t xml:space="preserve">PRECIO UNITARIO </t>
  </si>
  <si>
    <t xml:space="preserve">SUBTOTAL </t>
  </si>
  <si>
    <r>
      <t>Puntos de entrega Departamentos*</t>
    </r>
    <r>
      <rPr>
        <i/>
        <sz val="8"/>
        <color rgb="FFFF0000"/>
        <rFont val="Calibri"/>
        <family val="2"/>
        <scheme val="minor"/>
      </rPr>
      <t xml:space="preserve"> (VR CORREGIDO SEGÚN PRECIO AÑO 2012, POR CAMBIO  EN ANEXO TÉCNICO, RAZON POR LA CUAL ESTE NO ES VR COTIZADO POR LOS OFERENTES, SINO ESTIMADO A PARTIR DEL HISTORIAL DEL PRECIOS)</t>
    </r>
  </si>
  <si>
    <t>*Los valores relacionados se corrigieron con IVA para los servicios de destrucción de material y de puntos de entrega, los cuales no tienen dicha exención</t>
  </si>
  <si>
    <r>
      <rPr>
        <b/>
        <sz val="8"/>
        <rFont val="Calibri"/>
        <family val="2"/>
        <scheme val="minor"/>
      </rPr>
      <t>DESTRUCCIÓN EL MATERIA</t>
    </r>
    <r>
      <rPr>
        <sz val="8"/>
        <rFont val="Calibri"/>
        <family val="2"/>
        <scheme val="minor"/>
      </rPr>
      <t>L</t>
    </r>
    <r>
      <rPr>
        <sz val="8"/>
        <color rgb="FFFF0000"/>
        <rFont val="Calibri"/>
        <family val="2"/>
        <scheme val="minor"/>
      </rPr>
      <t>*</t>
    </r>
    <r>
      <rPr>
        <sz val="8"/>
        <rFont val="Calibri"/>
        <family val="2"/>
        <scheme val="minor"/>
      </rPr>
      <t>: Custodia y Destrucción de Material de Examen de la Prueba Controlada (400 M2 APROX, CON ALTURA DE 3 RACKS ALTURA MAX 4 M, MÁS ÁREAS DE CIRCULACIÓN) - BODEGAJE DESDE EL PRIMER DÍA DESPUÉS DEL RETORNO DEL MATERIAL A BOGOTÁ</t>
    </r>
  </si>
  <si>
    <t>Promedio por Punto</t>
  </si>
  <si>
    <t>PROMEDIO PONDERADO SEGÚN PRECIOS DE REFERENCIA 2012</t>
  </si>
  <si>
    <t>VALOR DE REFERENCIA AÑO 2012* (CORREGIDO SMMLV)</t>
  </si>
  <si>
    <t>PRECIO UNITARIO (CORREGIDO IPC)</t>
  </si>
  <si>
    <t>VR TOTAL</t>
  </si>
  <si>
    <r>
      <t>Distribución y Recolección Directa en Sitios de Aplicación del Material de Examen</t>
    </r>
    <r>
      <rPr>
        <sz val="8"/>
        <color rgb="FFFF0000"/>
        <rFont val="Calibri"/>
        <family val="2"/>
        <scheme val="minor"/>
      </rPr>
      <t xml:space="preserve"> (RURAL* Corregido según comparación 2012)</t>
    </r>
  </si>
  <si>
    <r>
      <t>Distribución y Recolección Directa en Sitios de Aplicación del Material de Examen (</t>
    </r>
    <r>
      <rPr>
        <sz val="8"/>
        <color rgb="FFFF0000"/>
        <rFont val="Calibri"/>
        <family val="2"/>
        <scheme val="minor"/>
      </rPr>
      <t>URBANO * No corresponde a lo ofertado por los participantes, dado que englobó el total. Este valor se toma de referencia el del año anterior</t>
    </r>
    <r>
      <rPr>
        <sz val="8"/>
        <rFont val="Calibri"/>
        <family val="2"/>
        <scheme val="minor"/>
      </rPr>
      <t>)</t>
    </r>
  </si>
  <si>
    <t>VALOR FINAL</t>
  </si>
  <si>
    <t>PROMEDIO SIN EL MAS COSTOSO (Ver nota 4)</t>
  </si>
  <si>
    <t>Se decide no tener en cuenta la cotización más alta por estar aprox un 62%  por encima del promedio de los demás oferentes</t>
  </si>
  <si>
    <t>Se da un peso del 50% al precio de referencia de 2012, dado que este año el diseño del material es mucho más sencillo que el año anterior.</t>
  </si>
  <si>
    <t>PARTICIPANTE NO. 1</t>
  </si>
  <si>
    <t>PARTICIPANTE NO. 2</t>
  </si>
  <si>
    <t>PARTICIPANTE NO. 3</t>
  </si>
  <si>
    <t>PARTICIPANTE NO. 4</t>
  </si>
  <si>
    <t>PARTICIPANTE  NO. 5</t>
  </si>
  <si>
    <t>PARTICIPANTE NO. 5</t>
  </si>
  <si>
    <t>ANALISIS OFERTAS ECONOMICAS -  FASE I</t>
  </si>
  <si>
    <t>ESTUDIO DE MERCADO SABER 3°, 5° Y 9° - 2013</t>
  </si>
  <si>
    <t>ANALISIS OFERTAS ECONOMICAS -  FASE II</t>
  </si>
</sst>
</file>

<file path=xl/styles.xml><?xml version="1.0" encoding="utf-8"?>
<styleSheet xmlns="http://schemas.openxmlformats.org/spreadsheetml/2006/main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_-* #,##0.00\ [$€]_-;\-* #,##0.00\ [$€]_-;_-* &quot;-&quot;??\ [$€]_-;_-@_-"/>
    <numFmt numFmtId="167" formatCode="_-* #,##0\ _€_-;\-* #,##0\ _€_-;_-* &quot;-&quot;??\ _€_-;_-@_-"/>
    <numFmt numFmtId="168" formatCode="_(&quot;$&quot;\ * #,##0_);_(&quot;$&quot;\ * \(#,##0\);_(&quot;$&quot;\ * &quot;-&quot;??_);_(@_)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6" fontId="3" fillId="0" borderId="0" applyFont="0" applyFill="0" applyBorder="0" applyAlignment="0" applyProtection="0"/>
    <xf numFmtId="0" fontId="13" fillId="3" borderId="0" applyNumberFormat="0" applyBorder="0" applyAlignment="0" applyProtection="0"/>
    <xf numFmtId="165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43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44" fontId="22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18">
    <xf numFmtId="0" fontId="0" fillId="0" borderId="0" xfId="0"/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/>
    <xf numFmtId="0" fontId="25" fillId="0" borderId="0" xfId="0" applyFont="1" applyFill="1" applyBorder="1" applyAlignment="1">
      <alignment wrapText="1"/>
    </xf>
    <xf numFmtId="0" fontId="24" fillId="0" borderId="16" xfId="0" applyFont="1" applyBorder="1" applyAlignment="1">
      <alignment horizontal="center" vertical="center"/>
    </xf>
    <xf numFmtId="0" fontId="24" fillId="24" borderId="46" xfId="0" applyFont="1" applyFill="1" applyBorder="1" applyAlignment="1">
      <alignment wrapText="1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26" borderId="22" xfId="0" applyFont="1" applyFill="1" applyBorder="1" applyAlignment="1">
      <alignment horizontal="center" vertical="center" wrapText="1"/>
    </xf>
    <xf numFmtId="0" fontId="24" fillId="26" borderId="19" xfId="0" applyFont="1" applyFill="1" applyBorder="1" applyAlignment="1">
      <alignment horizontal="center" vertical="center" wrapText="1"/>
    </xf>
    <xf numFmtId="0" fontId="24" fillId="27" borderId="37" xfId="0" applyFont="1" applyFill="1" applyBorder="1" applyAlignment="1">
      <alignment horizontal="center" vertical="center" wrapText="1"/>
    </xf>
    <xf numFmtId="0" fontId="24" fillId="27" borderId="22" xfId="0" applyFont="1" applyFill="1" applyBorder="1" applyAlignment="1">
      <alignment horizontal="center" vertical="center" wrapText="1"/>
    </xf>
    <xf numFmtId="0" fontId="24" fillId="28" borderId="37" xfId="0" applyFont="1" applyFill="1" applyBorder="1" applyAlignment="1">
      <alignment horizontal="center" vertical="center" wrapText="1"/>
    </xf>
    <xf numFmtId="0" fontId="24" fillId="28" borderId="18" xfId="0" applyFont="1" applyFill="1" applyBorder="1" applyAlignment="1">
      <alignment horizontal="center" vertical="center" wrapText="1"/>
    </xf>
    <xf numFmtId="0" fontId="24" fillId="31" borderId="37" xfId="0" applyFont="1" applyFill="1" applyBorder="1" applyAlignment="1">
      <alignment horizontal="center" vertical="center" wrapText="1"/>
    </xf>
    <xf numFmtId="0" fontId="24" fillId="31" borderId="18" xfId="0" applyFont="1" applyFill="1" applyBorder="1" applyAlignment="1">
      <alignment horizontal="center" vertical="center" wrapText="1"/>
    </xf>
    <xf numFmtId="0" fontId="24" fillId="25" borderId="37" xfId="0" applyFont="1" applyFill="1" applyBorder="1" applyAlignment="1">
      <alignment horizontal="center" vertical="center" wrapText="1"/>
    </xf>
    <xf numFmtId="0" fontId="24" fillId="25" borderId="19" xfId="0" applyFont="1" applyFill="1" applyBorder="1" applyAlignment="1">
      <alignment horizontal="center" vertical="center" wrapText="1"/>
    </xf>
    <xf numFmtId="49" fontId="25" fillId="0" borderId="38" xfId="0" quotePrefix="1" applyNumberFormat="1" applyFont="1" applyBorder="1" applyAlignment="1">
      <alignment horizontal="center"/>
    </xf>
    <xf numFmtId="0" fontId="25" fillId="0" borderId="17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/>
    </xf>
    <xf numFmtId="164" fontId="25" fillId="0" borderId="17" xfId="50" applyFont="1" applyFill="1" applyBorder="1" applyAlignment="1">
      <alignment horizontal="right" wrapText="1"/>
    </xf>
    <xf numFmtId="167" fontId="25" fillId="0" borderId="20" xfId="50" applyNumberFormat="1" applyFont="1" applyFill="1" applyBorder="1" applyAlignment="1">
      <alignment horizontal="right" wrapText="1"/>
    </xf>
    <xf numFmtId="167" fontId="25" fillId="0" borderId="52" xfId="50" applyNumberFormat="1" applyFont="1" applyFill="1" applyBorder="1" applyAlignment="1">
      <alignment horizontal="right" wrapText="1"/>
    </xf>
    <xf numFmtId="167" fontId="25" fillId="0" borderId="38" xfId="50" applyNumberFormat="1" applyFont="1" applyFill="1" applyBorder="1" applyAlignment="1">
      <alignment horizontal="right" wrapText="1"/>
    </xf>
    <xf numFmtId="167" fontId="25" fillId="0" borderId="17" xfId="50" applyNumberFormat="1" applyFont="1" applyFill="1" applyBorder="1" applyAlignment="1">
      <alignment horizontal="right" wrapText="1"/>
    </xf>
    <xf numFmtId="168" fontId="25" fillId="0" borderId="21" xfId="53" applyNumberFormat="1" applyFont="1" applyBorder="1" applyAlignment="1"/>
    <xf numFmtId="168" fontId="25" fillId="0" borderId="17" xfId="53" applyNumberFormat="1" applyFont="1" applyBorder="1" applyAlignment="1"/>
    <xf numFmtId="168" fontId="25" fillId="0" borderId="38" xfId="53" applyNumberFormat="1" applyFont="1" applyBorder="1" applyAlignment="1"/>
    <xf numFmtId="168" fontId="25" fillId="0" borderId="39" xfId="53" applyNumberFormat="1" applyFont="1" applyBorder="1" applyAlignment="1">
      <alignment horizontal="center"/>
    </xf>
    <xf numFmtId="49" fontId="25" fillId="0" borderId="38" xfId="0" applyNumberFormat="1" applyFont="1" applyBorder="1" applyAlignment="1">
      <alignment horizontal="center"/>
    </xf>
    <xf numFmtId="168" fontId="25" fillId="0" borderId="21" xfId="53" applyNumberFormat="1" applyFont="1" applyBorder="1"/>
    <xf numFmtId="168" fontId="25" fillId="0" borderId="38" xfId="53" applyNumberFormat="1" applyFont="1" applyBorder="1"/>
    <xf numFmtId="167" fontId="25" fillId="32" borderId="38" xfId="50" applyNumberFormat="1" applyFont="1" applyFill="1" applyBorder="1" applyAlignment="1">
      <alignment horizontal="right" wrapText="1"/>
    </xf>
    <xf numFmtId="167" fontId="25" fillId="32" borderId="17" xfId="50" applyNumberFormat="1" applyFont="1" applyFill="1" applyBorder="1" applyAlignment="1">
      <alignment horizontal="right" wrapText="1"/>
    </xf>
    <xf numFmtId="49" fontId="25" fillId="0" borderId="34" xfId="0" applyNumberFormat="1" applyFont="1" applyBorder="1" applyAlignment="1">
      <alignment horizontal="center"/>
    </xf>
    <xf numFmtId="0" fontId="25" fillId="0" borderId="40" xfId="0" applyFont="1" applyBorder="1" applyAlignment="1">
      <alignment vertical="center" wrapText="1"/>
    </xf>
    <xf numFmtId="0" fontId="25" fillId="0" borderId="40" xfId="0" applyFont="1" applyBorder="1" applyAlignment="1">
      <alignment horizontal="center" vertical="center"/>
    </xf>
    <xf numFmtId="164" fontId="25" fillId="0" borderId="40" xfId="50" applyFont="1" applyFill="1" applyBorder="1" applyAlignment="1">
      <alignment horizontal="right" wrapText="1"/>
    </xf>
    <xf numFmtId="167" fontId="25" fillId="0" borderId="36" xfId="50" applyNumberFormat="1" applyFont="1" applyFill="1" applyBorder="1" applyAlignment="1">
      <alignment horizontal="right" wrapText="1"/>
    </xf>
    <xf numFmtId="167" fontId="25" fillId="0" borderId="44" xfId="50" applyNumberFormat="1" applyFont="1" applyFill="1" applyBorder="1" applyAlignment="1">
      <alignment horizontal="right" wrapText="1"/>
    </xf>
    <xf numFmtId="0" fontId="25" fillId="0" borderId="0" xfId="0" applyFont="1" applyBorder="1" applyAlignment="1">
      <alignment wrapText="1"/>
    </xf>
    <xf numFmtId="0" fontId="25" fillId="0" borderId="0" xfId="0" applyFont="1" applyBorder="1"/>
    <xf numFmtId="164" fontId="24" fillId="0" borderId="0" xfId="50" applyFont="1" applyFill="1" applyBorder="1" applyAlignment="1">
      <alignment horizontal="left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wrapText="1"/>
    </xf>
    <xf numFmtId="0" fontId="25" fillId="0" borderId="0" xfId="0" applyFont="1"/>
    <xf numFmtId="0" fontId="24" fillId="0" borderId="0" xfId="0" applyFont="1" applyFill="1" applyBorder="1" applyAlignment="1"/>
    <xf numFmtId="164" fontId="24" fillId="30" borderId="30" xfId="50" applyFont="1" applyFill="1" applyBorder="1" applyAlignment="1"/>
    <xf numFmtId="0" fontId="24" fillId="27" borderId="30" xfId="0" applyFont="1" applyFill="1" applyBorder="1" applyAlignment="1">
      <alignment horizontal="center"/>
    </xf>
    <xf numFmtId="0" fontId="24" fillId="28" borderId="30" xfId="0" applyFont="1" applyFill="1" applyBorder="1" applyAlignment="1">
      <alignment horizontal="center"/>
    </xf>
    <xf numFmtId="0" fontId="24" fillId="31" borderId="30" xfId="0" applyFont="1" applyFill="1" applyBorder="1" applyAlignment="1">
      <alignment horizontal="center"/>
    </xf>
    <xf numFmtId="0" fontId="24" fillId="25" borderId="30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167" fontId="25" fillId="0" borderId="56" xfId="50" applyNumberFormat="1" applyFont="1" applyFill="1" applyBorder="1" applyAlignment="1">
      <alignment horizontal="right" wrapText="1"/>
    </xf>
    <xf numFmtId="167" fontId="25" fillId="0" borderId="27" xfId="50" applyNumberFormat="1" applyFont="1" applyFill="1" applyBorder="1" applyAlignment="1">
      <alignment horizontal="right" wrapText="1"/>
    </xf>
    <xf numFmtId="168" fontId="25" fillId="0" borderId="31" xfId="53" applyNumberFormat="1" applyFont="1" applyBorder="1"/>
    <xf numFmtId="168" fontId="25" fillId="0" borderId="27" xfId="53" applyNumberFormat="1" applyFont="1" applyBorder="1" applyAlignment="1"/>
    <xf numFmtId="168" fontId="25" fillId="0" borderId="56" xfId="53" applyNumberFormat="1" applyFont="1" applyBorder="1"/>
    <xf numFmtId="168" fontId="25" fillId="0" borderId="31" xfId="53" applyNumberFormat="1" applyFont="1" applyBorder="1" applyAlignment="1"/>
    <xf numFmtId="168" fontId="25" fillId="0" borderId="57" xfId="53" applyNumberFormat="1" applyFont="1" applyBorder="1" applyAlignment="1">
      <alignment horizontal="center"/>
    </xf>
    <xf numFmtId="168" fontId="25" fillId="0" borderId="22" xfId="53" applyNumberFormat="1" applyFont="1" applyBorder="1" applyAlignment="1"/>
    <xf numFmtId="168" fontId="25" fillId="0" borderId="19" xfId="53" applyNumberFormat="1" applyFont="1" applyBorder="1" applyAlignment="1">
      <alignment horizontal="center"/>
    </xf>
    <xf numFmtId="0" fontId="24" fillId="34" borderId="50" xfId="0" applyFont="1" applyFill="1" applyBorder="1" applyAlignment="1">
      <alignment horizontal="center" vertical="center" wrapText="1"/>
    </xf>
    <xf numFmtId="0" fontId="24" fillId="34" borderId="49" xfId="0" applyFont="1" applyFill="1" applyBorder="1" applyAlignment="1">
      <alignment horizontal="center" vertical="center" wrapText="1"/>
    </xf>
    <xf numFmtId="0" fontId="24" fillId="34" borderId="30" xfId="0" applyFont="1" applyFill="1" applyBorder="1" applyAlignment="1">
      <alignment horizontal="center" vertical="center" wrapText="1"/>
    </xf>
    <xf numFmtId="0" fontId="25" fillId="0" borderId="0" xfId="0" applyFont="1" applyAlignment="1"/>
    <xf numFmtId="0" fontId="24" fillId="0" borderId="0" xfId="0" applyFont="1" applyAlignment="1">
      <alignment horizontal="center"/>
    </xf>
    <xf numFmtId="167" fontId="25" fillId="0" borderId="58" xfId="50" applyNumberFormat="1" applyFont="1" applyFill="1" applyBorder="1" applyAlignment="1">
      <alignment horizontal="right" wrapText="1"/>
    </xf>
    <xf numFmtId="167" fontId="25" fillId="0" borderId="59" xfId="50" applyNumberFormat="1" applyFont="1" applyFill="1" applyBorder="1" applyAlignment="1">
      <alignment horizontal="right" wrapText="1"/>
    </xf>
    <xf numFmtId="0" fontId="25" fillId="0" borderId="17" xfId="0" applyFont="1" applyBorder="1" applyAlignment="1">
      <alignment wrapText="1"/>
    </xf>
    <xf numFmtId="0" fontId="25" fillId="0" borderId="40" xfId="0" applyFont="1" applyBorder="1" applyAlignment="1">
      <alignment wrapText="1"/>
    </xf>
    <xf numFmtId="0" fontId="24" fillId="0" borderId="37" xfId="0" applyFont="1" applyBorder="1" applyAlignment="1">
      <alignment horizontal="center" wrapText="1"/>
    </xf>
    <xf numFmtId="0" fontId="24" fillId="0" borderId="18" xfId="0" applyFont="1" applyBorder="1" applyAlignment="1">
      <alignment horizontal="center" wrapText="1"/>
    </xf>
    <xf numFmtId="167" fontId="25" fillId="0" borderId="48" xfId="50" applyNumberFormat="1" applyFont="1" applyFill="1" applyBorder="1" applyAlignment="1">
      <alignment horizontal="right" wrapText="1"/>
    </xf>
    <xf numFmtId="0" fontId="24" fillId="0" borderId="30" xfId="0" applyFont="1" applyBorder="1" applyAlignment="1">
      <alignment horizontal="center" vertical="center" wrapText="1"/>
    </xf>
    <xf numFmtId="167" fontId="25" fillId="0" borderId="41" xfId="0" applyNumberFormat="1" applyFont="1" applyBorder="1" applyAlignment="1">
      <alignment wrapText="1"/>
    </xf>
    <xf numFmtId="0" fontId="24" fillId="0" borderId="16" xfId="0" applyFont="1" applyBorder="1" applyAlignment="1">
      <alignment horizontal="center" vertical="center" wrapText="1"/>
    </xf>
    <xf numFmtId="167" fontId="25" fillId="0" borderId="38" xfId="0" applyNumberFormat="1" applyFont="1" applyBorder="1" applyAlignment="1">
      <alignment wrapText="1"/>
    </xf>
    <xf numFmtId="167" fontId="25" fillId="0" borderId="53" xfId="50" applyNumberFormat="1" applyFont="1" applyFill="1" applyBorder="1" applyAlignment="1">
      <alignment horizontal="right" wrapText="1"/>
    </xf>
    <xf numFmtId="167" fontId="25" fillId="0" borderId="42" xfId="0" applyNumberFormat="1" applyFont="1" applyBorder="1" applyAlignment="1">
      <alignment wrapText="1"/>
    </xf>
    <xf numFmtId="0" fontId="24" fillId="0" borderId="19" xfId="0" applyFont="1" applyBorder="1" applyAlignment="1">
      <alignment horizontal="center" wrapText="1"/>
    </xf>
    <xf numFmtId="0" fontId="24" fillId="0" borderId="0" xfId="0" applyFont="1" applyBorder="1" applyAlignment="1">
      <alignment wrapText="1"/>
    </xf>
    <xf numFmtId="49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vertical="center" wrapText="1"/>
    </xf>
    <xf numFmtId="168" fontId="25" fillId="0" borderId="41" xfId="53" applyNumberFormat="1" applyFont="1" applyBorder="1"/>
    <xf numFmtId="49" fontId="25" fillId="0" borderId="10" xfId="0" applyNumberFormat="1" applyFont="1" applyBorder="1" applyAlignment="1">
      <alignment horizontal="center"/>
    </xf>
    <xf numFmtId="164" fontId="25" fillId="0" borderId="20" xfId="50" applyFont="1" applyFill="1" applyBorder="1" applyAlignment="1">
      <alignment horizontal="right" wrapText="1"/>
    </xf>
    <xf numFmtId="49" fontId="25" fillId="0" borderId="23" xfId="0" applyNumberFormat="1" applyFont="1" applyBorder="1" applyAlignment="1">
      <alignment horizontal="center"/>
    </xf>
    <xf numFmtId="0" fontId="25" fillId="0" borderId="25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/>
    </xf>
    <xf numFmtId="164" fontId="25" fillId="0" borderId="0" xfId="50" applyFont="1"/>
    <xf numFmtId="168" fontId="24" fillId="27" borderId="30" xfId="53" applyNumberFormat="1" applyFont="1" applyFill="1" applyBorder="1" applyAlignment="1">
      <alignment horizontal="center"/>
    </xf>
    <xf numFmtId="168" fontId="24" fillId="29" borderId="30" xfId="53" applyNumberFormat="1" applyFont="1" applyFill="1" applyBorder="1" applyAlignment="1">
      <alignment horizontal="center"/>
    </xf>
    <xf numFmtId="168" fontId="24" fillId="28" borderId="30" xfId="53" applyNumberFormat="1" applyFont="1" applyFill="1" applyBorder="1" applyAlignment="1">
      <alignment horizontal="center"/>
    </xf>
    <xf numFmtId="168" fontId="24" fillId="25" borderId="30" xfId="53" applyNumberFormat="1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 wrapText="1"/>
    </xf>
    <xf numFmtId="167" fontId="25" fillId="0" borderId="25" xfId="50" applyNumberFormat="1" applyFont="1" applyFill="1" applyBorder="1" applyAlignment="1">
      <alignment horizontal="right" wrapText="1"/>
    </xf>
    <xf numFmtId="0" fontId="24" fillId="0" borderId="0" xfId="0" applyFont="1" applyFill="1" applyBorder="1" applyAlignment="1">
      <alignment horizontal="center" wrapText="1"/>
    </xf>
    <xf numFmtId="0" fontId="25" fillId="0" borderId="0" xfId="0" applyFont="1" applyFill="1" applyBorder="1"/>
    <xf numFmtId="164" fontId="25" fillId="0" borderId="0" xfId="50" applyFont="1" applyFill="1" applyBorder="1"/>
    <xf numFmtId="168" fontId="24" fillId="33" borderId="30" xfId="53" applyNumberFormat="1" applyFont="1" applyFill="1" applyBorder="1" applyAlignment="1">
      <alignment horizontal="center"/>
    </xf>
    <xf numFmtId="168" fontId="25" fillId="0" borderId="29" xfId="53" applyNumberFormat="1" applyFont="1" applyBorder="1"/>
    <xf numFmtId="164" fontId="25" fillId="0" borderId="38" xfId="50" applyFont="1" applyFill="1" applyBorder="1" applyAlignment="1">
      <alignment horizontal="right" wrapText="1"/>
    </xf>
    <xf numFmtId="167" fontId="25" fillId="0" borderId="38" xfId="50" applyNumberFormat="1" applyFont="1" applyFill="1" applyBorder="1" applyAlignment="1">
      <alignment wrapText="1"/>
    </xf>
    <xf numFmtId="168" fontId="25" fillId="24" borderId="38" xfId="53" applyNumberFormat="1" applyFont="1" applyFill="1" applyBorder="1" applyAlignment="1"/>
    <xf numFmtId="168" fontId="25" fillId="0" borderId="28" xfId="53" applyNumberFormat="1" applyFont="1" applyBorder="1"/>
    <xf numFmtId="164" fontId="25" fillId="0" borderId="39" xfId="50" applyFont="1" applyFill="1" applyBorder="1" applyAlignment="1">
      <alignment horizontal="right" wrapText="1"/>
    </xf>
    <xf numFmtId="44" fontId="25" fillId="24" borderId="38" xfId="53" applyNumberFormat="1" applyFont="1" applyFill="1" applyBorder="1" applyAlignment="1"/>
    <xf numFmtId="0" fontId="24" fillId="28" borderId="29" xfId="0" applyFont="1" applyFill="1" applyBorder="1" applyAlignment="1">
      <alignment horizontal="center" vertical="center" wrapText="1"/>
    </xf>
    <xf numFmtId="0" fontId="24" fillId="29" borderId="37" xfId="0" applyFont="1" applyFill="1" applyBorder="1" applyAlignment="1">
      <alignment horizontal="center" vertical="center" wrapText="1"/>
    </xf>
    <xf numFmtId="0" fontId="24" fillId="29" borderId="29" xfId="0" applyFont="1" applyFill="1" applyBorder="1" applyAlignment="1">
      <alignment horizontal="center" vertical="center" wrapText="1"/>
    </xf>
    <xf numFmtId="168" fontId="24" fillId="26" borderId="30" xfId="53" applyNumberFormat="1" applyFont="1" applyFill="1" applyBorder="1" applyAlignment="1">
      <alignment horizontal="center"/>
    </xf>
    <xf numFmtId="164" fontId="25" fillId="0" borderId="41" xfId="50" applyFont="1" applyFill="1" applyBorder="1" applyAlignment="1">
      <alignment horizontal="right" wrapText="1"/>
    </xf>
    <xf numFmtId="164" fontId="25" fillId="0" borderId="33" xfId="50" applyFont="1" applyFill="1" applyBorder="1" applyAlignment="1">
      <alignment horizontal="right" wrapText="1"/>
    </xf>
    <xf numFmtId="164" fontId="25" fillId="0" borderId="42" xfId="50" applyFont="1" applyFill="1" applyBorder="1" applyAlignment="1">
      <alignment horizontal="right" wrapText="1"/>
    </xf>
    <xf numFmtId="0" fontId="24" fillId="33" borderId="37" xfId="0" applyFont="1" applyFill="1" applyBorder="1" applyAlignment="1">
      <alignment horizontal="center" vertical="center" wrapText="1"/>
    </xf>
    <xf numFmtId="0" fontId="24" fillId="33" borderId="32" xfId="0" applyFont="1" applyFill="1" applyBorder="1" applyAlignment="1">
      <alignment horizontal="center" vertical="center" wrapText="1"/>
    </xf>
    <xf numFmtId="0" fontId="24" fillId="26" borderId="37" xfId="0" applyFont="1" applyFill="1" applyBorder="1" applyAlignment="1">
      <alignment horizontal="center" vertical="center" wrapText="1"/>
    </xf>
    <xf numFmtId="0" fontId="24" fillId="27" borderId="16" xfId="0" applyFont="1" applyFill="1" applyBorder="1" applyAlignment="1">
      <alignment horizontal="center" vertical="center" wrapText="1"/>
    </xf>
    <xf numFmtId="49" fontId="25" fillId="0" borderId="37" xfId="0" applyNumberFormat="1" applyFont="1" applyBorder="1" applyAlignment="1">
      <alignment horizontal="center"/>
    </xf>
    <xf numFmtId="0" fontId="25" fillId="0" borderId="32" xfId="0" applyFont="1" applyBorder="1" applyAlignment="1">
      <alignment wrapText="1"/>
    </xf>
    <xf numFmtId="164" fontId="25" fillId="0" borderId="18" xfId="50" applyFont="1" applyBorder="1"/>
    <xf numFmtId="164" fontId="25" fillId="0" borderId="18" xfId="50" applyFont="1" applyFill="1" applyBorder="1" applyAlignment="1">
      <alignment horizontal="right" wrapText="1"/>
    </xf>
    <xf numFmtId="164" fontId="25" fillId="0" borderId="19" xfId="50" applyFont="1" applyFill="1" applyBorder="1" applyAlignment="1">
      <alignment horizontal="right" wrapText="1"/>
    </xf>
    <xf numFmtId="0" fontId="25" fillId="0" borderId="16" xfId="0" applyFont="1" applyBorder="1"/>
    <xf numFmtId="0" fontId="25" fillId="0" borderId="28" xfId="0" applyFont="1" applyBorder="1"/>
    <xf numFmtId="0" fontId="25" fillId="0" borderId="29" xfId="0" applyFont="1" applyBorder="1" applyAlignment="1">
      <alignment wrapText="1"/>
    </xf>
    <xf numFmtId="0" fontId="25" fillId="0" borderId="61" xfId="0" applyFont="1" applyBorder="1" applyAlignment="1">
      <alignment wrapText="1"/>
    </xf>
    <xf numFmtId="167" fontId="25" fillId="0" borderId="54" xfId="50" applyNumberFormat="1" applyFont="1" applyFill="1" applyBorder="1" applyAlignment="1">
      <alignment wrapText="1"/>
    </xf>
    <xf numFmtId="0" fontId="25" fillId="0" borderId="27" xfId="0" applyFont="1" applyBorder="1" applyAlignment="1">
      <alignment horizontal="center" vertical="center"/>
    </xf>
    <xf numFmtId="167" fontId="25" fillId="0" borderId="55" xfId="50" applyNumberFormat="1" applyFont="1" applyFill="1" applyBorder="1" applyAlignment="1">
      <alignment horizontal="right" wrapText="1"/>
    </xf>
    <xf numFmtId="0" fontId="25" fillId="0" borderId="20" xfId="0" applyFont="1" applyBorder="1" applyAlignment="1">
      <alignment horizontal="center"/>
    </xf>
    <xf numFmtId="167" fontId="25" fillId="0" borderId="21" xfId="50" applyNumberFormat="1" applyFont="1" applyFill="1" applyBorder="1" applyAlignment="1">
      <alignment wrapText="1"/>
    </xf>
    <xf numFmtId="164" fontId="25" fillId="0" borderId="22" xfId="50" applyFont="1" applyBorder="1"/>
    <xf numFmtId="0" fontId="25" fillId="0" borderId="30" xfId="0" applyFont="1" applyBorder="1" applyAlignment="1">
      <alignment wrapText="1"/>
    </xf>
    <xf numFmtId="164" fontId="25" fillId="0" borderId="37" xfId="50" applyFont="1" applyBorder="1"/>
    <xf numFmtId="0" fontId="27" fillId="0" borderId="0" xfId="0" applyFont="1" applyAlignment="1"/>
    <xf numFmtId="0" fontId="25" fillId="0" borderId="17" xfId="0" applyFont="1" applyBorder="1" applyAlignment="1">
      <alignment horizontal="center"/>
    </xf>
    <xf numFmtId="167" fontId="25" fillId="0" borderId="17" xfId="50" applyNumberFormat="1" applyFont="1" applyBorder="1"/>
    <xf numFmtId="0" fontId="25" fillId="0" borderId="25" xfId="0" applyFont="1" applyBorder="1" applyAlignment="1">
      <alignment vertical="center" wrapText="1"/>
    </xf>
    <xf numFmtId="167" fontId="25" fillId="0" borderId="25" xfId="50" applyNumberFormat="1" applyFont="1" applyBorder="1"/>
    <xf numFmtId="164" fontId="25" fillId="0" borderId="17" xfId="50" applyFont="1" applyBorder="1" applyAlignment="1">
      <alignment wrapText="1"/>
    </xf>
    <xf numFmtId="164" fontId="25" fillId="0" borderId="39" xfId="50" applyFont="1" applyBorder="1" applyAlignment="1">
      <alignment wrapText="1"/>
    </xf>
    <xf numFmtId="167" fontId="25" fillId="0" borderId="40" xfId="50" applyNumberFormat="1" applyFont="1" applyBorder="1"/>
    <xf numFmtId="164" fontId="25" fillId="0" borderId="40" xfId="50" applyFont="1" applyBorder="1"/>
    <xf numFmtId="164" fontId="25" fillId="0" borderId="35" xfId="50" applyFont="1" applyBorder="1"/>
    <xf numFmtId="49" fontId="25" fillId="0" borderId="41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 vertical="center"/>
    </xf>
    <xf numFmtId="0" fontId="24" fillId="24" borderId="18" xfId="0" applyFont="1" applyFill="1" applyBorder="1" applyAlignment="1">
      <alignment wrapText="1"/>
    </xf>
    <xf numFmtId="167" fontId="25" fillId="0" borderId="17" xfId="50" applyNumberFormat="1" applyFont="1" applyBorder="1" applyAlignment="1">
      <alignment wrapText="1"/>
    </xf>
    <xf numFmtId="167" fontId="25" fillId="0" borderId="56" xfId="0" applyNumberFormat="1" applyFont="1" applyBorder="1" applyAlignment="1">
      <alignment wrapText="1"/>
    </xf>
    <xf numFmtId="167" fontId="25" fillId="0" borderId="43" xfId="0" applyNumberFormat="1" applyFont="1" applyBorder="1" applyAlignment="1">
      <alignment wrapText="1"/>
    </xf>
    <xf numFmtId="167" fontId="25" fillId="0" borderId="37" xfId="0" applyNumberFormat="1" applyFont="1" applyBorder="1" applyAlignment="1">
      <alignment wrapText="1"/>
    </xf>
    <xf numFmtId="167" fontId="25" fillId="0" borderId="18" xfId="0" applyNumberFormat="1" applyFont="1" applyBorder="1" applyAlignment="1">
      <alignment wrapText="1"/>
    </xf>
    <xf numFmtId="167" fontId="25" fillId="0" borderId="19" xfId="0" applyNumberFormat="1" applyFont="1" applyBorder="1" applyAlignment="1">
      <alignment wrapText="1"/>
    </xf>
    <xf numFmtId="44" fontId="0" fillId="0" borderId="0" xfId="53" applyFont="1" applyBorder="1" applyAlignment="1">
      <alignment horizontal="center" vertical="center"/>
    </xf>
    <xf numFmtId="168" fontId="25" fillId="0" borderId="0" xfId="53" applyNumberFormat="1" applyFont="1" applyBorder="1"/>
    <xf numFmtId="167" fontId="25" fillId="0" borderId="47" xfId="50" applyNumberFormat="1" applyFont="1" applyBorder="1" applyAlignment="1">
      <alignment wrapText="1"/>
    </xf>
    <xf numFmtId="167" fontId="25" fillId="0" borderId="45" xfId="50" applyNumberFormat="1" applyFont="1" applyBorder="1" applyAlignment="1">
      <alignment wrapText="1"/>
    </xf>
    <xf numFmtId="0" fontId="25" fillId="0" borderId="26" xfId="0" applyFont="1" applyBorder="1" applyAlignment="1">
      <alignment horizontal="center" vertical="center"/>
    </xf>
    <xf numFmtId="167" fontId="25" fillId="0" borderId="62" xfId="50" applyNumberFormat="1" applyFont="1" applyFill="1" applyBorder="1" applyAlignment="1">
      <alignment horizontal="right" wrapText="1"/>
    </xf>
    <xf numFmtId="168" fontId="24" fillId="33" borderId="51" xfId="53" applyNumberFormat="1" applyFont="1" applyFill="1" applyBorder="1" applyAlignment="1">
      <alignment horizontal="center"/>
    </xf>
    <xf numFmtId="168" fontId="25" fillId="0" borderId="12" xfId="53" applyNumberFormat="1" applyFont="1" applyBorder="1"/>
    <xf numFmtId="168" fontId="24" fillId="26" borderId="51" xfId="53" applyNumberFormat="1" applyFont="1" applyFill="1" applyBorder="1" applyAlignment="1">
      <alignment horizontal="center"/>
    </xf>
    <xf numFmtId="168" fontId="25" fillId="0" borderId="13" xfId="53" applyNumberFormat="1" applyFont="1" applyBorder="1"/>
    <xf numFmtId="168" fontId="24" fillId="27" borderId="51" xfId="53" applyNumberFormat="1" applyFont="1" applyFill="1" applyBorder="1" applyAlignment="1">
      <alignment horizontal="center"/>
    </xf>
    <xf numFmtId="168" fontId="24" fillId="29" borderId="51" xfId="53" applyNumberFormat="1" applyFont="1" applyFill="1" applyBorder="1" applyAlignment="1">
      <alignment horizontal="center"/>
    </xf>
    <xf numFmtId="168" fontId="24" fillId="28" borderId="51" xfId="53" applyNumberFormat="1" applyFont="1" applyFill="1" applyBorder="1" applyAlignment="1">
      <alignment horizontal="center"/>
    </xf>
    <xf numFmtId="168" fontId="24" fillId="25" borderId="51" xfId="53" applyNumberFormat="1" applyFont="1" applyFill="1" applyBorder="1" applyAlignment="1">
      <alignment horizontal="center"/>
    </xf>
    <xf numFmtId="0" fontId="25" fillId="0" borderId="18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/>
    </xf>
    <xf numFmtId="167" fontId="25" fillId="0" borderId="32" xfId="50" applyNumberFormat="1" applyFont="1" applyFill="1" applyBorder="1" applyAlignment="1">
      <alignment horizontal="right" wrapText="1"/>
    </xf>
    <xf numFmtId="167" fontId="25" fillId="0" borderId="18" xfId="50" applyNumberFormat="1" applyFont="1" applyFill="1" applyBorder="1" applyAlignment="1">
      <alignment horizontal="right" wrapText="1"/>
    </xf>
    <xf numFmtId="167" fontId="25" fillId="0" borderId="18" xfId="50" applyNumberFormat="1" applyFont="1" applyBorder="1"/>
    <xf numFmtId="164" fontId="28" fillId="0" borderId="37" xfId="50" applyFont="1" applyFill="1" applyBorder="1" applyAlignment="1">
      <alignment horizontal="right" wrapText="1"/>
    </xf>
    <xf numFmtId="164" fontId="25" fillId="0" borderId="32" xfId="50" applyFont="1" applyFill="1" applyBorder="1" applyAlignment="1">
      <alignment horizontal="right" wrapText="1"/>
    </xf>
    <xf numFmtId="1" fontId="25" fillId="0" borderId="25" xfId="0" applyNumberFormat="1" applyFont="1" applyBorder="1"/>
    <xf numFmtId="167" fontId="25" fillId="0" borderId="42" xfId="50" applyNumberFormat="1" applyFont="1" applyBorder="1" applyAlignment="1">
      <alignment wrapText="1"/>
    </xf>
    <xf numFmtId="167" fontId="25" fillId="0" borderId="30" xfId="0" applyNumberFormat="1" applyFont="1" applyBorder="1" applyAlignment="1">
      <alignment wrapText="1"/>
    </xf>
    <xf numFmtId="168" fontId="26" fillId="0" borderId="22" xfId="53" applyNumberFormat="1" applyFont="1" applyBorder="1" applyAlignment="1"/>
    <xf numFmtId="9" fontId="25" fillId="0" borderId="0" xfId="54" applyFont="1"/>
    <xf numFmtId="167" fontId="24" fillId="0" borderId="29" xfId="0" applyNumberFormat="1" applyFont="1" applyBorder="1" applyAlignment="1">
      <alignment wrapText="1"/>
    </xf>
    <xf numFmtId="0" fontId="24" fillId="0" borderId="30" xfId="0" applyFont="1" applyBorder="1" applyAlignment="1">
      <alignment wrapText="1"/>
    </xf>
    <xf numFmtId="0" fontId="24" fillId="34" borderId="16" xfId="0" applyFont="1" applyFill="1" applyBorder="1" applyAlignment="1">
      <alignment horizontal="center" wrapText="1"/>
    </xf>
    <xf numFmtId="0" fontId="24" fillId="34" borderId="29" xfId="0" applyFont="1" applyFill="1" applyBorder="1" applyAlignment="1">
      <alignment horizontal="center" wrapText="1"/>
    </xf>
    <xf numFmtId="0" fontId="24" fillId="25" borderId="16" xfId="0" applyFont="1" applyFill="1" applyBorder="1" applyAlignment="1">
      <alignment horizontal="center"/>
    </xf>
    <xf numFmtId="0" fontId="24" fillId="25" borderId="29" xfId="0" applyFont="1" applyFill="1" applyBorder="1" applyAlignment="1">
      <alignment horizontal="center"/>
    </xf>
    <xf numFmtId="0" fontId="24" fillId="31" borderId="16" xfId="0" applyFont="1" applyFill="1" applyBorder="1" applyAlignment="1">
      <alignment horizontal="center"/>
    </xf>
    <xf numFmtId="0" fontId="24" fillId="31" borderId="29" xfId="0" applyFont="1" applyFill="1" applyBorder="1" applyAlignment="1">
      <alignment horizontal="center"/>
    </xf>
    <xf numFmtId="0" fontId="24" fillId="28" borderId="16" xfId="0" applyFont="1" applyFill="1" applyBorder="1" applyAlignment="1">
      <alignment horizontal="center"/>
    </xf>
    <xf numFmtId="0" fontId="24" fillId="28" borderId="29" xfId="0" applyFont="1" applyFill="1" applyBorder="1" applyAlignment="1">
      <alignment horizontal="center"/>
    </xf>
    <xf numFmtId="0" fontId="24" fillId="27" borderId="16" xfId="0" applyFont="1" applyFill="1" applyBorder="1" applyAlignment="1">
      <alignment horizontal="center"/>
    </xf>
    <xf numFmtId="0" fontId="24" fillId="27" borderId="29" xfId="0" applyFont="1" applyFill="1" applyBorder="1" applyAlignment="1">
      <alignment horizontal="center"/>
    </xf>
    <xf numFmtId="0" fontId="24" fillId="26" borderId="28" xfId="0" applyFont="1" applyFill="1" applyBorder="1" applyAlignment="1">
      <alignment horizontal="center"/>
    </xf>
    <xf numFmtId="0" fontId="24" fillId="26" borderId="29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25" borderId="11" xfId="0" applyFont="1" applyFill="1" applyBorder="1" applyAlignment="1">
      <alignment horizontal="center"/>
    </xf>
    <xf numFmtId="0" fontId="24" fillId="25" borderId="13" xfId="0" applyFont="1" applyFill="1" applyBorder="1" applyAlignment="1">
      <alignment horizontal="center"/>
    </xf>
    <xf numFmtId="0" fontId="24" fillId="29" borderId="11" xfId="0" applyFont="1" applyFill="1" applyBorder="1" applyAlignment="1">
      <alignment horizontal="center"/>
    </xf>
    <xf numFmtId="0" fontId="24" fillId="29" borderId="13" xfId="0" applyFont="1" applyFill="1" applyBorder="1" applyAlignment="1">
      <alignment horizontal="center"/>
    </xf>
    <xf numFmtId="0" fontId="24" fillId="28" borderId="11" xfId="0" applyFont="1" applyFill="1" applyBorder="1" applyAlignment="1">
      <alignment horizontal="center"/>
    </xf>
    <xf numFmtId="0" fontId="24" fillId="28" borderId="13" xfId="0" applyFont="1" applyFill="1" applyBorder="1" applyAlignment="1">
      <alignment horizontal="center"/>
    </xf>
    <xf numFmtId="0" fontId="24" fillId="25" borderId="60" xfId="0" applyFont="1" applyFill="1" applyBorder="1" applyAlignment="1">
      <alignment horizontal="center" wrapText="1"/>
    </xf>
    <xf numFmtId="0" fontId="24" fillId="25" borderId="0" xfId="0" applyFont="1" applyFill="1" applyBorder="1" applyAlignment="1">
      <alignment horizontal="center" wrapText="1"/>
    </xf>
    <xf numFmtId="0" fontId="24" fillId="33" borderId="16" xfId="0" applyFont="1" applyFill="1" applyBorder="1" applyAlignment="1">
      <alignment horizontal="center" wrapText="1"/>
    </xf>
    <xf numFmtId="0" fontId="24" fillId="33" borderId="29" xfId="0" applyFont="1" applyFill="1" applyBorder="1" applyAlignment="1">
      <alignment horizontal="center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50" builtinId="3"/>
    <cellStyle name="Millares 2" xfId="33"/>
    <cellStyle name="Millares 3" xfId="46"/>
    <cellStyle name="Millares 4" xfId="48"/>
    <cellStyle name="Moneda" xfId="53" builtinId="4"/>
    <cellStyle name="Moneda 2" xfId="49"/>
    <cellStyle name="Neutral" xfId="34" builtinId="28" customBuiltin="1"/>
    <cellStyle name="Normal" xfId="0" builtinId="0"/>
    <cellStyle name="Normal 2" xfId="35"/>
    <cellStyle name="Normal 3" xfId="47"/>
    <cellStyle name="Normal 4" xfId="51"/>
    <cellStyle name="Normal 5" xfId="52"/>
    <cellStyle name="Notas" xfId="36" builtinId="10" customBuiltin="1"/>
    <cellStyle name="Porcentaje 2" xfId="37"/>
    <cellStyle name="Porcentual" xfId="54" builtinId="5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198"/>
  <sheetViews>
    <sheetView zoomScale="130" zoomScaleNormal="130" workbookViewId="0">
      <selection activeCell="A2" sqref="A2:XFD3"/>
    </sheetView>
  </sheetViews>
  <sheetFormatPr baseColWidth="10" defaultRowHeight="11.25"/>
  <cols>
    <col min="1" max="1" width="4.7109375" style="50" bestFit="1" customWidth="1"/>
    <col min="2" max="2" width="39.5703125" style="49" bestFit="1" customWidth="1"/>
    <col min="3" max="3" width="6.42578125" style="50" customWidth="1"/>
    <col min="4" max="4" width="11.7109375" style="49" bestFit="1" customWidth="1"/>
    <col min="5" max="5" width="12.5703125" style="49" customWidth="1"/>
    <col min="6" max="6" width="13.140625" style="49" customWidth="1"/>
    <col min="7" max="7" width="17" style="49" customWidth="1"/>
    <col min="8" max="8" width="14.85546875" style="49" bestFit="1" customWidth="1"/>
    <col min="9" max="9" width="18.28515625" style="50" customWidth="1"/>
    <col min="10" max="10" width="14.140625" style="50" bestFit="1" customWidth="1"/>
    <col min="11" max="11" width="12" style="50" bestFit="1" customWidth="1"/>
    <col min="12" max="12" width="13.28515625" style="50" customWidth="1"/>
    <col min="13" max="13" width="12" style="50" bestFit="1" customWidth="1"/>
    <col min="14" max="14" width="13.7109375" style="50" customWidth="1"/>
    <col min="15" max="15" width="11.42578125" style="50"/>
    <col min="16" max="16" width="14.140625" style="50" customWidth="1"/>
    <col min="17" max="17" width="11.42578125" style="50"/>
    <col min="18" max="18" width="12.85546875" style="50" customWidth="1"/>
    <col min="19" max="16384" width="11.42578125" style="50"/>
  </cols>
  <sheetData>
    <row r="2" spans="1:18">
      <c r="A2" s="206" t="s">
        <v>67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3" spans="1:18">
      <c r="A3" s="206" t="s">
        <v>68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</row>
    <row r="4" spans="1:18" ht="15" customHeight="1">
      <c r="A4" s="1"/>
      <c r="B4" s="50"/>
      <c r="C4" s="2"/>
      <c r="D4" s="2"/>
      <c r="E4" s="2"/>
      <c r="F4" s="2"/>
      <c r="G4" s="2"/>
      <c r="H4" s="2"/>
      <c r="I4" s="1"/>
      <c r="J4" s="1"/>
    </row>
    <row r="5" spans="1:18" ht="15.75" customHeight="1" thickBot="1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8" ht="15" customHeight="1" thickBot="1">
      <c r="A6" s="3"/>
      <c r="B6" s="4"/>
      <c r="C6" s="5"/>
      <c r="D6" s="6"/>
      <c r="E6" s="6"/>
      <c r="F6" s="6"/>
      <c r="G6" s="189" t="s">
        <v>40</v>
      </c>
      <c r="H6" s="190"/>
      <c r="I6" s="199" t="s">
        <v>61</v>
      </c>
      <c r="J6" s="200"/>
      <c r="K6" s="197" t="s">
        <v>62</v>
      </c>
      <c r="L6" s="198"/>
      <c r="M6" s="195" t="s">
        <v>63</v>
      </c>
      <c r="N6" s="196"/>
      <c r="O6" s="193" t="s">
        <v>64</v>
      </c>
      <c r="P6" s="194"/>
      <c r="Q6" s="191" t="s">
        <v>65</v>
      </c>
      <c r="R6" s="192"/>
    </row>
    <row r="7" spans="1:18" ht="34.5" thickBot="1">
      <c r="A7" s="7" t="s">
        <v>1</v>
      </c>
      <c r="B7" s="8" t="s">
        <v>26</v>
      </c>
      <c r="C7" s="9" t="s">
        <v>8</v>
      </c>
      <c r="D7" s="10" t="s">
        <v>27</v>
      </c>
      <c r="E7" s="11" t="s">
        <v>28</v>
      </c>
      <c r="F7" s="80" t="s">
        <v>41</v>
      </c>
      <c r="G7" s="68" t="s">
        <v>53</v>
      </c>
      <c r="H7" s="69" t="s">
        <v>42</v>
      </c>
      <c r="I7" s="12" t="s">
        <v>16</v>
      </c>
      <c r="J7" s="13" t="s">
        <v>42</v>
      </c>
      <c r="K7" s="14" t="s">
        <v>16</v>
      </c>
      <c r="L7" s="15" t="s">
        <v>42</v>
      </c>
      <c r="M7" s="16" t="s">
        <v>16</v>
      </c>
      <c r="N7" s="17" t="s">
        <v>42</v>
      </c>
      <c r="O7" s="18" t="s">
        <v>16</v>
      </c>
      <c r="P7" s="19" t="s">
        <v>42</v>
      </c>
      <c r="Q7" s="20" t="s">
        <v>16</v>
      </c>
      <c r="R7" s="21" t="s">
        <v>42</v>
      </c>
    </row>
    <row r="8" spans="1:18">
      <c r="A8" s="22" t="s">
        <v>0</v>
      </c>
      <c r="B8" s="23" t="s">
        <v>32</v>
      </c>
      <c r="C8" s="24" t="s">
        <v>12</v>
      </c>
      <c r="D8" s="25">
        <v>2500001</v>
      </c>
      <c r="E8" s="26">
        <v>2700000</v>
      </c>
      <c r="F8" s="84">
        <f>+(D8-1+E8)/2</f>
        <v>2600000</v>
      </c>
      <c r="G8" s="28">
        <f>759.6*1.0244</f>
        <v>778.13423999999998</v>
      </c>
      <c r="H8" s="29">
        <f t="shared" ref="H8:H14" si="0">+$G8*F8</f>
        <v>2023149024</v>
      </c>
      <c r="I8" s="30">
        <v>1830</v>
      </c>
      <c r="J8" s="31">
        <f t="shared" ref="J8:J14" si="1">+I8*F8</f>
        <v>4758000000</v>
      </c>
      <c r="K8" s="32">
        <v>1460</v>
      </c>
      <c r="L8" s="30">
        <f t="shared" ref="L8:L14" si="2">+K8*F8</f>
        <v>3796000000</v>
      </c>
      <c r="M8" s="32">
        <v>1295</v>
      </c>
      <c r="N8" s="31">
        <f t="shared" ref="N8:N14" si="3">+M8*F8</f>
        <v>3367000000</v>
      </c>
      <c r="O8" s="32">
        <v>1355</v>
      </c>
      <c r="P8" s="31">
        <f t="shared" ref="P8:P14" si="4">+O8*F8</f>
        <v>3523000000</v>
      </c>
      <c r="Q8" s="32">
        <v>1520</v>
      </c>
      <c r="R8" s="33">
        <f t="shared" ref="R8:R14" si="5">+Q8*E8</f>
        <v>4104000000</v>
      </c>
    </row>
    <row r="9" spans="1:18">
      <c r="A9" s="34" t="s">
        <v>20</v>
      </c>
      <c r="B9" s="23" t="s">
        <v>33</v>
      </c>
      <c r="C9" s="24" t="s">
        <v>12</v>
      </c>
      <c r="D9" s="25">
        <v>2500001</v>
      </c>
      <c r="E9" s="26">
        <v>2700000</v>
      </c>
      <c r="F9" s="27">
        <f t="shared" ref="F9:F14" si="6">+(D9-1+E9)/2</f>
        <v>2600000</v>
      </c>
      <c r="G9" s="28">
        <f>119.838931169731*1.0244</f>
        <v>122.76300109027243</v>
      </c>
      <c r="H9" s="29">
        <f t="shared" si="0"/>
        <v>319183802.83470833</v>
      </c>
      <c r="I9" s="35">
        <v>377</v>
      </c>
      <c r="J9" s="31">
        <f t="shared" si="1"/>
        <v>980200000</v>
      </c>
      <c r="K9" s="36">
        <v>185</v>
      </c>
      <c r="L9" s="30">
        <f t="shared" si="2"/>
        <v>481000000</v>
      </c>
      <c r="M9" s="36">
        <v>145</v>
      </c>
      <c r="N9" s="31">
        <f t="shared" si="3"/>
        <v>377000000</v>
      </c>
      <c r="O9" s="36">
        <v>309</v>
      </c>
      <c r="P9" s="31">
        <f t="shared" si="4"/>
        <v>803400000</v>
      </c>
      <c r="Q9" s="36">
        <v>131</v>
      </c>
      <c r="R9" s="33">
        <f t="shared" si="5"/>
        <v>353700000</v>
      </c>
    </row>
    <row r="10" spans="1:18">
      <c r="A10" s="34" t="s">
        <v>21</v>
      </c>
      <c r="B10" s="23" t="s">
        <v>34</v>
      </c>
      <c r="C10" s="24" t="s">
        <v>12</v>
      </c>
      <c r="D10" s="25">
        <v>1500001</v>
      </c>
      <c r="E10" s="26">
        <v>1750000</v>
      </c>
      <c r="F10" s="27">
        <f t="shared" si="6"/>
        <v>1625000</v>
      </c>
      <c r="G10" s="28">
        <f>131*1.0244</f>
        <v>134.19639999999998</v>
      </c>
      <c r="H10" s="29">
        <f t="shared" si="0"/>
        <v>218069149.99999997</v>
      </c>
      <c r="I10" s="35">
        <v>208</v>
      </c>
      <c r="J10" s="31">
        <f t="shared" si="1"/>
        <v>338000000</v>
      </c>
      <c r="K10" s="36">
        <v>195</v>
      </c>
      <c r="L10" s="30">
        <f t="shared" si="2"/>
        <v>316875000</v>
      </c>
      <c r="M10" s="36">
        <v>170</v>
      </c>
      <c r="N10" s="31">
        <f t="shared" si="3"/>
        <v>276250000</v>
      </c>
      <c r="O10" s="36">
        <v>309</v>
      </c>
      <c r="P10" s="31">
        <f t="shared" si="4"/>
        <v>502125000</v>
      </c>
      <c r="Q10" s="36">
        <v>182</v>
      </c>
      <c r="R10" s="33">
        <f t="shared" si="5"/>
        <v>318500000</v>
      </c>
    </row>
    <row r="11" spans="1:18">
      <c r="A11" s="34" t="s">
        <v>3</v>
      </c>
      <c r="B11" s="23" t="s">
        <v>9</v>
      </c>
      <c r="C11" s="24" t="s">
        <v>12</v>
      </c>
      <c r="D11" s="25">
        <v>1500001</v>
      </c>
      <c r="E11" s="26">
        <v>1600000</v>
      </c>
      <c r="F11" s="27">
        <f t="shared" si="6"/>
        <v>1550000</v>
      </c>
      <c r="G11" s="28">
        <v>34.33</v>
      </c>
      <c r="H11" s="29">
        <f t="shared" si="0"/>
        <v>53211500</v>
      </c>
      <c r="I11" s="35">
        <v>62</v>
      </c>
      <c r="J11" s="31">
        <f t="shared" si="1"/>
        <v>96100000</v>
      </c>
      <c r="K11" s="36">
        <v>45</v>
      </c>
      <c r="L11" s="30">
        <f t="shared" si="2"/>
        <v>69750000</v>
      </c>
      <c r="M11" s="36">
        <v>39</v>
      </c>
      <c r="N11" s="31">
        <f t="shared" si="3"/>
        <v>60450000</v>
      </c>
      <c r="O11" s="36">
        <v>22</v>
      </c>
      <c r="P11" s="31">
        <f t="shared" si="4"/>
        <v>34100000</v>
      </c>
      <c r="Q11" s="36">
        <v>48</v>
      </c>
      <c r="R11" s="33">
        <f t="shared" si="5"/>
        <v>76800000</v>
      </c>
    </row>
    <row r="12" spans="1:18">
      <c r="A12" s="34" t="s">
        <v>22</v>
      </c>
      <c r="B12" s="23" t="s">
        <v>10</v>
      </c>
      <c r="C12" s="24" t="s">
        <v>12</v>
      </c>
      <c r="D12" s="25">
        <v>71000</v>
      </c>
      <c r="E12" s="26">
        <v>77500</v>
      </c>
      <c r="F12" s="27">
        <f t="shared" si="6"/>
        <v>74249.5</v>
      </c>
      <c r="G12" s="37">
        <f>206*1.0244</f>
        <v>211.0264</v>
      </c>
      <c r="H12" s="38">
        <f t="shared" si="0"/>
        <v>15668604.686799999</v>
      </c>
      <c r="I12" s="35">
        <v>103</v>
      </c>
      <c r="J12" s="31">
        <f t="shared" si="1"/>
        <v>7647698.5</v>
      </c>
      <c r="K12" s="36">
        <v>200</v>
      </c>
      <c r="L12" s="30">
        <f t="shared" si="2"/>
        <v>14849900</v>
      </c>
      <c r="M12" s="36">
        <v>234</v>
      </c>
      <c r="N12" s="31">
        <f t="shared" si="3"/>
        <v>17374383</v>
      </c>
      <c r="O12" s="36">
        <v>94</v>
      </c>
      <c r="P12" s="31">
        <f t="shared" si="4"/>
        <v>6979453</v>
      </c>
      <c r="Q12" s="36">
        <v>289</v>
      </c>
      <c r="R12" s="33">
        <f t="shared" si="5"/>
        <v>22397500</v>
      </c>
    </row>
    <row r="13" spans="1:18">
      <c r="A13" s="34" t="s">
        <v>4</v>
      </c>
      <c r="B13" s="23" t="s">
        <v>11</v>
      </c>
      <c r="C13" s="24" t="s">
        <v>12</v>
      </c>
      <c r="D13" s="25">
        <v>45000</v>
      </c>
      <c r="E13" s="26">
        <v>60000</v>
      </c>
      <c r="F13" s="27">
        <f t="shared" si="6"/>
        <v>52499.5</v>
      </c>
      <c r="G13" s="37">
        <f>206*1.0244</f>
        <v>211.0264</v>
      </c>
      <c r="H13" s="38">
        <f t="shared" si="0"/>
        <v>11078780.4868</v>
      </c>
      <c r="I13" s="35">
        <v>249</v>
      </c>
      <c r="J13" s="31">
        <f t="shared" si="1"/>
        <v>13072375.5</v>
      </c>
      <c r="K13" s="36">
        <v>200</v>
      </c>
      <c r="L13" s="30">
        <f t="shared" si="2"/>
        <v>10499900</v>
      </c>
      <c r="M13" s="36">
        <v>145</v>
      </c>
      <c r="N13" s="31">
        <f t="shared" si="3"/>
        <v>7612427.5</v>
      </c>
      <c r="O13" s="36">
        <v>52</v>
      </c>
      <c r="P13" s="31">
        <f t="shared" si="4"/>
        <v>2729974</v>
      </c>
      <c r="Q13" s="36">
        <v>287</v>
      </c>
      <c r="R13" s="33">
        <f t="shared" si="5"/>
        <v>17220000</v>
      </c>
    </row>
    <row r="14" spans="1:18" ht="12" thickBot="1">
      <c r="A14" s="39" t="s">
        <v>23</v>
      </c>
      <c r="B14" s="40" t="s">
        <v>14</v>
      </c>
      <c r="C14" s="41" t="s">
        <v>12</v>
      </c>
      <c r="D14" s="42">
        <v>2500001</v>
      </c>
      <c r="E14" s="43">
        <v>2700000</v>
      </c>
      <c r="F14" s="44">
        <f t="shared" si="6"/>
        <v>2600000</v>
      </c>
      <c r="G14" s="59">
        <f>(630+298)*1.0244</f>
        <v>950.64319999999998</v>
      </c>
      <c r="H14" s="60">
        <f t="shared" si="0"/>
        <v>2471672320</v>
      </c>
      <c r="I14" s="61">
        <v>2399</v>
      </c>
      <c r="J14" s="62">
        <f t="shared" si="1"/>
        <v>6237400000</v>
      </c>
      <c r="K14" s="63">
        <v>1400</v>
      </c>
      <c r="L14" s="64">
        <f t="shared" si="2"/>
        <v>3640000000</v>
      </c>
      <c r="M14" s="63">
        <v>1425</v>
      </c>
      <c r="N14" s="62">
        <f t="shared" si="3"/>
        <v>3705000000</v>
      </c>
      <c r="O14" s="63">
        <v>930</v>
      </c>
      <c r="P14" s="62">
        <f t="shared" si="4"/>
        <v>2418000000</v>
      </c>
      <c r="Q14" s="63">
        <v>910</v>
      </c>
      <c r="R14" s="65">
        <f t="shared" si="5"/>
        <v>2457000000</v>
      </c>
    </row>
    <row r="15" spans="1:18" ht="12" thickBot="1">
      <c r="A15" s="2"/>
      <c r="B15" s="45"/>
      <c r="C15" s="46"/>
      <c r="D15" s="47"/>
      <c r="E15" s="47"/>
      <c r="F15" s="47"/>
      <c r="G15" s="70" t="s">
        <v>29</v>
      </c>
      <c r="H15" s="66">
        <f>+SUM(H8:H14)</f>
        <v>5112033182.0083084</v>
      </c>
      <c r="I15" s="52" t="s">
        <v>29</v>
      </c>
      <c r="J15" s="185">
        <f>SUM(J8:J14)</f>
        <v>12430420074</v>
      </c>
      <c r="K15" s="53" t="s">
        <v>29</v>
      </c>
      <c r="L15" s="66">
        <f>SUM(L8:L14)</f>
        <v>8328974800</v>
      </c>
      <c r="M15" s="54" t="s">
        <v>30</v>
      </c>
      <c r="N15" s="66">
        <f>SUM(N8:N14)</f>
        <v>7810686810.5</v>
      </c>
      <c r="O15" s="55" t="s">
        <v>30</v>
      </c>
      <c r="P15" s="66">
        <f>SUM(P8:P14)</f>
        <v>7290334427</v>
      </c>
      <c r="Q15" s="56" t="s">
        <v>30</v>
      </c>
      <c r="R15" s="67">
        <f>SUM(R8:R14)</f>
        <v>7349617500</v>
      </c>
    </row>
    <row r="16" spans="1:18" s="49" customFormat="1">
      <c r="A16" s="57" t="s">
        <v>35</v>
      </c>
      <c r="B16" s="57"/>
      <c r="C16" s="50"/>
      <c r="I16" s="50"/>
      <c r="J16" s="186">
        <f>-(AVERAGE(L15,N15,P15,R15)-J15)/AVERAGE(L15,N15,P15,R15)</f>
        <v>0.61540950588681509</v>
      </c>
      <c r="K16" s="50"/>
      <c r="L16" s="50"/>
    </row>
    <row r="17" spans="1:12" s="49" customFormat="1">
      <c r="A17" s="58">
        <v>2</v>
      </c>
      <c r="B17" s="71" t="s">
        <v>37</v>
      </c>
      <c r="C17" s="50"/>
      <c r="I17" s="50"/>
      <c r="J17" s="50"/>
      <c r="K17" s="50"/>
      <c r="L17" s="50"/>
    </row>
    <row r="18" spans="1:12" s="49" customFormat="1" ht="12" customHeight="1">
      <c r="A18" s="48">
        <v>4</v>
      </c>
      <c r="B18" s="71" t="s">
        <v>59</v>
      </c>
      <c r="C18" s="50"/>
      <c r="G18" s="87"/>
      <c r="H18" s="87"/>
      <c r="I18" s="87"/>
    </row>
    <row r="19" spans="1:12" s="49" customFormat="1" ht="12" customHeight="1">
      <c r="A19" s="48">
        <v>5</v>
      </c>
      <c r="B19" s="71" t="s">
        <v>60</v>
      </c>
      <c r="C19" s="50"/>
      <c r="G19" s="87"/>
      <c r="H19" s="87"/>
      <c r="I19" s="87"/>
    </row>
    <row r="20" spans="1:12" s="49" customFormat="1" ht="12" customHeight="1">
      <c r="A20" s="48"/>
      <c r="B20" s="71"/>
      <c r="C20" s="50"/>
      <c r="G20" s="87"/>
      <c r="H20" s="87"/>
      <c r="I20" s="87"/>
    </row>
    <row r="21" spans="1:12" s="49" customFormat="1" ht="12" customHeight="1" thickBot="1">
      <c r="A21" s="48"/>
      <c r="B21" s="71"/>
      <c r="C21" s="50"/>
      <c r="G21" s="87"/>
      <c r="H21" s="87"/>
      <c r="I21" s="87"/>
    </row>
    <row r="22" spans="1:12" s="49" customFormat="1" ht="34.5" thickBot="1">
      <c r="A22" s="7" t="s">
        <v>1</v>
      </c>
      <c r="B22" s="8" t="s">
        <v>26</v>
      </c>
      <c r="C22" s="9" t="s">
        <v>8</v>
      </c>
      <c r="D22" s="82" t="s">
        <v>41</v>
      </c>
      <c r="E22" s="77" t="s">
        <v>43</v>
      </c>
      <c r="F22" s="77" t="s">
        <v>58</v>
      </c>
      <c r="G22" s="86" t="s">
        <v>44</v>
      </c>
    </row>
    <row r="23" spans="1:12" s="49" customFormat="1">
      <c r="A23" s="22" t="s">
        <v>0</v>
      </c>
      <c r="B23" s="23" t="s">
        <v>32</v>
      </c>
      <c r="C23" s="24" t="s">
        <v>12</v>
      </c>
      <c r="D23" s="79">
        <v>2600000</v>
      </c>
      <c r="E23" s="81">
        <f>+AVERAGE($G8,$I8,$K8,$M8,$O8,$Q8)</f>
        <v>1373.0223733333332</v>
      </c>
      <c r="F23" s="81">
        <f>+AVERAGE($G8,$K8,$M8,$O8,$Q8)</f>
        <v>1281.6268479999999</v>
      </c>
      <c r="G23" s="85">
        <f>+(G8*0.5+0.5/4*(K8+M8+O8+Q8))</f>
        <v>1092.8171199999999</v>
      </c>
    </row>
    <row r="24" spans="1:12" s="49" customFormat="1">
      <c r="A24" s="34" t="s">
        <v>20</v>
      </c>
      <c r="B24" s="23" t="s">
        <v>33</v>
      </c>
      <c r="C24" s="24" t="s">
        <v>12</v>
      </c>
      <c r="D24" s="73">
        <v>2600000</v>
      </c>
      <c r="E24" s="83">
        <f t="shared" ref="E24:E29" si="7">+AVERAGE($G9,$I9,$K9,$M9,$O9,$Q9)</f>
        <v>211.62716684837872</v>
      </c>
      <c r="F24" s="83">
        <f t="shared" ref="F24:F29" si="8">+AVERAGE($G9,$K9,$M9,$O9,$Q9)</f>
        <v>178.55260021805447</v>
      </c>
      <c r="G24" s="85">
        <f t="shared" ref="G24:G29" si="9">+(G9*0.5+0.5/4*(K9+M9+O9+Q9))</f>
        <v>157.63150054513622</v>
      </c>
    </row>
    <row r="25" spans="1:12" s="49" customFormat="1">
      <c r="A25" s="34" t="s">
        <v>21</v>
      </c>
      <c r="B25" s="23" t="s">
        <v>34</v>
      </c>
      <c r="C25" s="24" t="s">
        <v>12</v>
      </c>
      <c r="D25" s="73">
        <v>1625000</v>
      </c>
      <c r="E25" s="83">
        <f t="shared" si="7"/>
        <v>199.6994</v>
      </c>
      <c r="F25" s="83">
        <f t="shared" si="8"/>
        <v>198.03928000000002</v>
      </c>
      <c r="G25" s="85">
        <f t="shared" si="9"/>
        <v>174.09819999999999</v>
      </c>
    </row>
    <row r="26" spans="1:12" s="49" customFormat="1">
      <c r="A26" s="34" t="s">
        <v>3</v>
      </c>
      <c r="B26" s="23" t="s">
        <v>9</v>
      </c>
      <c r="C26" s="24" t="s">
        <v>12</v>
      </c>
      <c r="D26" s="73">
        <v>1550000</v>
      </c>
      <c r="E26" s="83">
        <f t="shared" si="7"/>
        <v>41.721666666666664</v>
      </c>
      <c r="F26" s="83">
        <f t="shared" si="8"/>
        <v>37.665999999999997</v>
      </c>
      <c r="G26" s="85">
        <f t="shared" si="9"/>
        <v>36.414999999999999</v>
      </c>
    </row>
    <row r="27" spans="1:12" s="49" customFormat="1">
      <c r="A27" s="34" t="s">
        <v>22</v>
      </c>
      <c r="B27" s="23" t="s">
        <v>10</v>
      </c>
      <c r="C27" s="24" t="s">
        <v>12</v>
      </c>
      <c r="D27" s="73">
        <v>74249.5</v>
      </c>
      <c r="E27" s="83">
        <f t="shared" si="7"/>
        <v>188.5044</v>
      </c>
      <c r="F27" s="83">
        <f t="shared" si="8"/>
        <v>205.60527999999999</v>
      </c>
      <c r="G27" s="85">
        <f t="shared" si="9"/>
        <v>207.63819999999998</v>
      </c>
    </row>
    <row r="28" spans="1:12" s="49" customFormat="1">
      <c r="A28" s="34" t="s">
        <v>4</v>
      </c>
      <c r="B28" s="23" t="s">
        <v>11</v>
      </c>
      <c r="C28" s="24" t="s">
        <v>12</v>
      </c>
      <c r="D28" s="73">
        <v>52499.5</v>
      </c>
      <c r="E28" s="83">
        <f t="shared" si="7"/>
        <v>190.67106666666666</v>
      </c>
      <c r="F28" s="83">
        <f t="shared" si="8"/>
        <v>179.00528</v>
      </c>
      <c r="G28" s="85">
        <f t="shared" si="9"/>
        <v>191.01319999999998</v>
      </c>
    </row>
    <row r="29" spans="1:12" s="49" customFormat="1" ht="12" thickBot="1">
      <c r="A29" s="39" t="s">
        <v>23</v>
      </c>
      <c r="B29" s="40" t="s">
        <v>14</v>
      </c>
      <c r="C29" s="41" t="s">
        <v>12</v>
      </c>
      <c r="D29" s="74">
        <v>2600000</v>
      </c>
      <c r="E29" s="156">
        <f t="shared" si="7"/>
        <v>1335.7738666666667</v>
      </c>
      <c r="F29" s="156">
        <f t="shared" si="8"/>
        <v>1123.1286400000001</v>
      </c>
      <c r="G29" s="157">
        <f t="shared" si="9"/>
        <v>1058.4466</v>
      </c>
    </row>
    <row r="30" spans="1:12" s="49" customFormat="1" ht="12" thickBot="1">
      <c r="A30" s="48"/>
      <c r="C30" s="50"/>
      <c r="E30" s="158">
        <f>SUMPRODUCT($D$23:$D$29,E23:E29)</f>
        <v>8006287459.2513847</v>
      </c>
      <c r="F30" s="159">
        <f>SUMPRODUCT($D$23:$D$29,F23:F29)</f>
        <v>7121460936.3016624</v>
      </c>
      <c r="G30" s="160">
        <f>SUMPRODUCT($D$23:$D$29,G23:G29)</f>
        <v>6367925528.4416542</v>
      </c>
    </row>
    <row r="31" spans="1:12" s="49" customFormat="1" ht="12" thickBot="1">
      <c r="A31" s="48"/>
      <c r="C31" s="50"/>
      <c r="I31" s="50"/>
      <c r="J31" s="50"/>
      <c r="K31" s="50"/>
    </row>
    <row r="32" spans="1:12" s="49" customFormat="1" ht="12" thickBot="1">
      <c r="A32" s="48"/>
      <c r="C32" s="50"/>
      <c r="F32" s="188" t="s">
        <v>54</v>
      </c>
      <c r="G32" s="187">
        <f>+G30+'DISTRIBUCIÓN Y BODEGAJE'!F28</f>
        <v>15031754137.298424</v>
      </c>
      <c r="I32" s="50"/>
      <c r="J32" s="50"/>
      <c r="K32" s="50"/>
      <c r="L32" s="50"/>
    </row>
    <row r="33" spans="1:12" s="49" customFormat="1">
      <c r="A33" s="48"/>
      <c r="C33" s="50"/>
      <c r="I33" s="50"/>
      <c r="J33" s="50"/>
      <c r="K33" s="50"/>
      <c r="L33" s="50"/>
    </row>
    <row r="34" spans="1:12" s="49" customFormat="1">
      <c r="A34" s="48"/>
      <c r="C34" s="50"/>
      <c r="I34" s="50"/>
      <c r="J34" s="50"/>
      <c r="K34" s="50"/>
      <c r="L34" s="50"/>
    </row>
    <row r="35" spans="1:12" s="49" customFormat="1">
      <c r="A35" s="48"/>
      <c r="C35" s="50"/>
      <c r="I35" s="50"/>
      <c r="J35" s="50"/>
      <c r="K35" s="50"/>
      <c r="L35" s="50"/>
    </row>
    <row r="36" spans="1:12" s="49" customFormat="1">
      <c r="A36" s="48"/>
      <c r="C36" s="50"/>
      <c r="I36" s="50"/>
      <c r="J36" s="50"/>
      <c r="K36" s="50"/>
      <c r="L36" s="50"/>
    </row>
    <row r="37" spans="1:12" s="49" customFormat="1">
      <c r="A37" s="48"/>
      <c r="C37" s="50"/>
      <c r="I37" s="50"/>
      <c r="J37" s="50"/>
      <c r="K37" s="50"/>
      <c r="L37" s="50"/>
    </row>
    <row r="38" spans="1:12" s="49" customFormat="1">
      <c r="A38" s="48"/>
      <c r="C38" s="50"/>
      <c r="I38" s="50"/>
      <c r="J38" s="50"/>
      <c r="K38" s="50"/>
      <c r="L38" s="50"/>
    </row>
    <row r="39" spans="1:12" s="49" customFormat="1">
      <c r="A39" s="48"/>
      <c r="C39" s="50"/>
      <c r="I39" s="50"/>
      <c r="J39" s="50"/>
      <c r="K39" s="50"/>
      <c r="L39" s="50"/>
    </row>
    <row r="40" spans="1:12" s="49" customFormat="1">
      <c r="A40" s="48"/>
      <c r="C40" s="50"/>
      <c r="I40" s="50"/>
      <c r="J40" s="50"/>
      <c r="K40" s="50"/>
      <c r="L40" s="50"/>
    </row>
    <row r="41" spans="1:12" s="49" customFormat="1">
      <c r="A41" s="48"/>
      <c r="C41" s="50"/>
      <c r="I41" s="50"/>
      <c r="J41" s="50"/>
      <c r="K41" s="50"/>
      <c r="L41" s="50"/>
    </row>
    <row r="42" spans="1:12" s="49" customFormat="1">
      <c r="A42" s="48"/>
      <c r="C42" s="50"/>
      <c r="I42" s="50"/>
      <c r="J42" s="50"/>
      <c r="K42" s="50"/>
      <c r="L42" s="50"/>
    </row>
    <row r="43" spans="1:12" s="49" customFormat="1">
      <c r="A43" s="48"/>
      <c r="C43" s="50"/>
      <c r="I43" s="50"/>
      <c r="J43" s="50"/>
      <c r="K43" s="50"/>
      <c r="L43" s="50"/>
    </row>
    <row r="44" spans="1:12" s="49" customFormat="1">
      <c r="A44" s="48"/>
      <c r="C44" s="50"/>
      <c r="I44" s="50"/>
      <c r="J44" s="50"/>
      <c r="K44" s="50"/>
      <c r="L44" s="50"/>
    </row>
    <row r="45" spans="1:12" s="49" customFormat="1">
      <c r="A45" s="48"/>
      <c r="C45" s="50"/>
      <c r="I45" s="50"/>
      <c r="J45" s="50"/>
      <c r="K45" s="50"/>
      <c r="L45" s="50"/>
    </row>
    <row r="46" spans="1:12" s="49" customFormat="1">
      <c r="A46" s="48"/>
      <c r="C46" s="50"/>
      <c r="I46" s="50"/>
      <c r="J46" s="50"/>
      <c r="K46" s="50"/>
      <c r="L46" s="50"/>
    </row>
    <row r="47" spans="1:12" s="49" customFormat="1">
      <c r="A47" s="48"/>
      <c r="C47" s="50"/>
      <c r="I47" s="50"/>
      <c r="J47" s="50"/>
      <c r="K47" s="50"/>
      <c r="L47" s="50"/>
    </row>
    <row r="48" spans="1:12" s="49" customFormat="1">
      <c r="A48" s="48"/>
      <c r="C48" s="50"/>
      <c r="I48" s="50"/>
      <c r="J48" s="50"/>
      <c r="K48" s="50"/>
      <c r="L48" s="50"/>
    </row>
    <row r="49" spans="1:12" s="49" customFormat="1">
      <c r="A49" s="48"/>
      <c r="C49" s="50"/>
      <c r="I49" s="50"/>
      <c r="J49" s="50"/>
      <c r="K49" s="50"/>
      <c r="L49" s="50"/>
    </row>
    <row r="50" spans="1:12" s="49" customFormat="1">
      <c r="A50" s="48"/>
      <c r="C50" s="50"/>
      <c r="I50" s="50"/>
      <c r="J50" s="50"/>
      <c r="K50" s="50"/>
      <c r="L50" s="50"/>
    </row>
    <row r="51" spans="1:12" s="49" customFormat="1">
      <c r="A51" s="48"/>
      <c r="C51" s="50"/>
      <c r="I51" s="50"/>
      <c r="J51" s="50"/>
      <c r="K51" s="50"/>
      <c r="L51" s="50"/>
    </row>
    <row r="52" spans="1:12" s="49" customFormat="1">
      <c r="A52" s="48"/>
      <c r="C52" s="50"/>
      <c r="I52" s="50"/>
      <c r="J52" s="50"/>
      <c r="K52" s="50"/>
      <c r="L52" s="50"/>
    </row>
    <row r="53" spans="1:12" s="49" customFormat="1">
      <c r="A53" s="48"/>
      <c r="C53" s="50"/>
      <c r="I53" s="50"/>
      <c r="J53" s="50"/>
      <c r="K53" s="50"/>
      <c r="L53" s="50"/>
    </row>
    <row r="54" spans="1:12" s="49" customFormat="1">
      <c r="A54" s="48"/>
      <c r="C54" s="50"/>
      <c r="I54" s="50"/>
      <c r="J54" s="50"/>
      <c r="K54" s="50"/>
      <c r="L54" s="50"/>
    </row>
    <row r="55" spans="1:12" s="49" customFormat="1">
      <c r="A55" s="48"/>
      <c r="C55" s="50"/>
      <c r="I55" s="50"/>
      <c r="J55" s="50"/>
      <c r="K55" s="50"/>
      <c r="L55" s="50"/>
    </row>
    <row r="56" spans="1:12" s="49" customFormat="1">
      <c r="A56" s="48"/>
      <c r="C56" s="50"/>
      <c r="I56" s="50"/>
      <c r="J56" s="50"/>
      <c r="K56" s="50"/>
      <c r="L56" s="50"/>
    </row>
    <row r="57" spans="1:12" s="49" customFormat="1">
      <c r="A57" s="48"/>
      <c r="C57" s="50"/>
      <c r="I57" s="50"/>
      <c r="J57" s="50"/>
      <c r="K57" s="50"/>
      <c r="L57" s="50"/>
    </row>
    <row r="58" spans="1:12" s="49" customFormat="1">
      <c r="A58" s="48"/>
      <c r="C58" s="50"/>
      <c r="I58" s="50"/>
      <c r="J58" s="50"/>
      <c r="K58" s="50"/>
      <c r="L58" s="50"/>
    </row>
    <row r="59" spans="1:12" s="49" customFormat="1">
      <c r="A59" s="48"/>
      <c r="C59" s="50"/>
      <c r="I59" s="50"/>
      <c r="J59" s="50"/>
      <c r="K59" s="50"/>
      <c r="L59" s="50"/>
    </row>
    <row r="60" spans="1:12" s="49" customFormat="1">
      <c r="A60" s="48"/>
      <c r="C60" s="50"/>
      <c r="I60" s="50"/>
      <c r="J60" s="50"/>
      <c r="K60" s="50"/>
      <c r="L60" s="50"/>
    </row>
    <row r="61" spans="1:12" s="49" customFormat="1">
      <c r="A61" s="48"/>
      <c r="C61" s="50"/>
      <c r="I61" s="50"/>
      <c r="J61" s="50"/>
      <c r="K61" s="50"/>
      <c r="L61" s="50"/>
    </row>
    <row r="62" spans="1:12" s="49" customFormat="1">
      <c r="A62" s="48"/>
      <c r="C62" s="50"/>
      <c r="I62" s="50"/>
      <c r="J62" s="50"/>
      <c r="K62" s="50"/>
      <c r="L62" s="50"/>
    </row>
    <row r="63" spans="1:12" s="49" customFormat="1">
      <c r="A63" s="48"/>
      <c r="C63" s="50"/>
      <c r="I63" s="50"/>
      <c r="J63" s="50"/>
      <c r="K63" s="50"/>
      <c r="L63" s="50"/>
    </row>
    <row r="64" spans="1:12" s="49" customFormat="1">
      <c r="A64" s="48"/>
      <c r="C64" s="50"/>
      <c r="I64" s="50"/>
      <c r="J64" s="50"/>
      <c r="K64" s="50"/>
      <c r="L64" s="50"/>
    </row>
    <row r="65" spans="1:12" s="49" customFormat="1">
      <c r="A65" s="48"/>
      <c r="C65" s="50"/>
      <c r="I65" s="50"/>
      <c r="J65" s="50"/>
      <c r="K65" s="50"/>
      <c r="L65" s="50"/>
    </row>
    <row r="66" spans="1:12" s="49" customFormat="1">
      <c r="A66" s="48"/>
      <c r="C66" s="50"/>
      <c r="I66" s="50"/>
      <c r="J66" s="50"/>
      <c r="K66" s="50"/>
      <c r="L66" s="50"/>
    </row>
    <row r="67" spans="1:12" s="49" customFormat="1">
      <c r="A67" s="48"/>
      <c r="C67" s="50"/>
      <c r="I67" s="50"/>
      <c r="J67" s="50"/>
      <c r="K67" s="50"/>
      <c r="L67" s="50"/>
    </row>
    <row r="68" spans="1:12" s="49" customFormat="1">
      <c r="A68" s="48"/>
      <c r="C68" s="50"/>
      <c r="I68" s="50"/>
      <c r="J68" s="50"/>
      <c r="K68" s="50"/>
      <c r="L68" s="50"/>
    </row>
    <row r="69" spans="1:12" s="49" customFormat="1">
      <c r="A69" s="48"/>
      <c r="C69" s="50"/>
      <c r="I69" s="50"/>
      <c r="J69" s="50"/>
      <c r="K69" s="50"/>
      <c r="L69" s="50"/>
    </row>
    <row r="70" spans="1:12" s="49" customFormat="1">
      <c r="A70" s="48"/>
      <c r="C70" s="50"/>
      <c r="I70" s="50"/>
      <c r="J70" s="50"/>
      <c r="K70" s="50"/>
      <c r="L70" s="50"/>
    </row>
    <row r="71" spans="1:12" s="49" customFormat="1">
      <c r="A71" s="48"/>
      <c r="C71" s="50"/>
      <c r="I71" s="50"/>
      <c r="J71" s="50"/>
      <c r="K71" s="50"/>
      <c r="L71" s="50"/>
    </row>
    <row r="72" spans="1:12" s="49" customFormat="1">
      <c r="A72" s="48"/>
      <c r="C72" s="50"/>
      <c r="I72" s="50"/>
      <c r="J72" s="50"/>
      <c r="K72" s="50"/>
      <c r="L72" s="50"/>
    </row>
    <row r="73" spans="1:12" s="49" customFormat="1">
      <c r="A73" s="48"/>
      <c r="C73" s="50"/>
      <c r="I73" s="50"/>
      <c r="J73" s="50"/>
      <c r="K73" s="50"/>
      <c r="L73" s="50"/>
    </row>
    <row r="74" spans="1:12" s="49" customFormat="1">
      <c r="A74" s="48"/>
      <c r="C74" s="50"/>
      <c r="I74" s="50"/>
      <c r="J74" s="50"/>
      <c r="K74" s="50"/>
      <c r="L74" s="50"/>
    </row>
    <row r="75" spans="1:12" s="49" customFormat="1">
      <c r="A75" s="48"/>
      <c r="C75" s="50"/>
      <c r="I75" s="50"/>
      <c r="J75" s="50"/>
      <c r="K75" s="50"/>
      <c r="L75" s="50"/>
    </row>
    <row r="76" spans="1:12" s="49" customFormat="1">
      <c r="A76" s="48"/>
      <c r="C76" s="50"/>
      <c r="I76" s="50"/>
      <c r="J76" s="50"/>
      <c r="K76" s="50"/>
      <c r="L76" s="50"/>
    </row>
    <row r="77" spans="1:12" s="49" customFormat="1">
      <c r="A77" s="48"/>
      <c r="C77" s="50"/>
      <c r="I77" s="50"/>
      <c r="J77" s="50"/>
      <c r="K77" s="50"/>
      <c r="L77" s="50"/>
    </row>
    <row r="78" spans="1:12" s="49" customFormat="1">
      <c r="A78" s="48"/>
      <c r="C78" s="50"/>
      <c r="I78" s="50"/>
      <c r="J78" s="50"/>
      <c r="K78" s="50"/>
      <c r="L78" s="50"/>
    </row>
    <row r="79" spans="1:12" s="49" customFormat="1">
      <c r="A79" s="48"/>
      <c r="C79" s="50"/>
      <c r="I79" s="50"/>
      <c r="J79" s="50"/>
      <c r="K79" s="50"/>
      <c r="L79" s="50"/>
    </row>
    <row r="80" spans="1:12" s="49" customFormat="1">
      <c r="A80" s="48"/>
      <c r="C80" s="50"/>
      <c r="I80" s="50"/>
      <c r="J80" s="50"/>
      <c r="K80" s="50"/>
      <c r="L80" s="50"/>
    </row>
    <row r="81" spans="1:12" s="49" customFormat="1">
      <c r="A81" s="48"/>
      <c r="C81" s="50"/>
      <c r="I81" s="50"/>
      <c r="J81" s="50"/>
      <c r="K81" s="50"/>
      <c r="L81" s="50"/>
    </row>
    <row r="82" spans="1:12" s="49" customFormat="1">
      <c r="A82" s="48"/>
      <c r="C82" s="50"/>
      <c r="I82" s="50"/>
      <c r="J82" s="50"/>
      <c r="K82" s="50"/>
      <c r="L82" s="50"/>
    </row>
    <row r="83" spans="1:12" s="49" customFormat="1">
      <c r="A83" s="48"/>
      <c r="C83" s="50"/>
      <c r="I83" s="50"/>
      <c r="J83" s="50"/>
      <c r="K83" s="50"/>
      <c r="L83" s="50"/>
    </row>
    <row r="84" spans="1:12" s="49" customFormat="1">
      <c r="A84" s="48"/>
      <c r="C84" s="50"/>
      <c r="I84" s="50"/>
      <c r="J84" s="50"/>
      <c r="K84" s="50"/>
      <c r="L84" s="50"/>
    </row>
    <row r="85" spans="1:12" s="49" customFormat="1">
      <c r="A85" s="48"/>
      <c r="C85" s="50"/>
      <c r="I85" s="50"/>
      <c r="J85" s="50"/>
      <c r="K85" s="50"/>
      <c r="L85" s="50"/>
    </row>
    <row r="86" spans="1:12" s="49" customFormat="1">
      <c r="A86" s="48"/>
      <c r="C86" s="50"/>
      <c r="I86" s="50"/>
      <c r="J86" s="50"/>
      <c r="K86" s="50"/>
      <c r="L86" s="50"/>
    </row>
    <row r="87" spans="1:12" s="49" customFormat="1">
      <c r="A87" s="48"/>
      <c r="C87" s="50"/>
      <c r="I87" s="50"/>
      <c r="J87" s="50"/>
      <c r="K87" s="50"/>
      <c r="L87" s="50"/>
    </row>
    <row r="88" spans="1:12" s="49" customFormat="1">
      <c r="A88" s="48"/>
      <c r="C88" s="50"/>
      <c r="I88" s="50"/>
      <c r="J88" s="50"/>
      <c r="K88" s="50"/>
      <c r="L88" s="50"/>
    </row>
    <row r="89" spans="1:12" s="49" customFormat="1">
      <c r="A89" s="48"/>
      <c r="C89" s="50"/>
      <c r="I89" s="50"/>
      <c r="J89" s="50"/>
      <c r="K89" s="50"/>
      <c r="L89" s="50"/>
    </row>
    <row r="90" spans="1:12" s="49" customFormat="1">
      <c r="A90" s="48"/>
      <c r="C90" s="50"/>
      <c r="I90" s="50"/>
      <c r="J90" s="50"/>
      <c r="K90" s="50"/>
      <c r="L90" s="50"/>
    </row>
    <row r="91" spans="1:12" s="49" customFormat="1">
      <c r="A91" s="48"/>
      <c r="C91" s="50"/>
      <c r="I91" s="50"/>
      <c r="J91" s="50"/>
      <c r="K91" s="50"/>
      <c r="L91" s="50"/>
    </row>
    <row r="92" spans="1:12" s="49" customFormat="1">
      <c r="A92" s="48"/>
      <c r="C92" s="50"/>
      <c r="I92" s="50"/>
      <c r="J92" s="50"/>
      <c r="K92" s="50"/>
      <c r="L92" s="50"/>
    </row>
    <row r="93" spans="1:12" s="49" customFormat="1">
      <c r="A93" s="48"/>
      <c r="C93" s="50"/>
      <c r="I93" s="50"/>
      <c r="J93" s="50"/>
      <c r="K93" s="50"/>
      <c r="L93" s="50"/>
    </row>
    <row r="94" spans="1:12" s="49" customFormat="1">
      <c r="A94" s="48"/>
      <c r="C94" s="50"/>
      <c r="I94" s="50"/>
      <c r="J94" s="50"/>
      <c r="K94" s="50"/>
      <c r="L94" s="50"/>
    </row>
    <row r="95" spans="1:12" s="49" customFormat="1">
      <c r="A95" s="48"/>
      <c r="C95" s="50"/>
      <c r="I95" s="50"/>
      <c r="J95" s="50"/>
      <c r="K95" s="50"/>
      <c r="L95" s="50"/>
    </row>
    <row r="96" spans="1:12" s="49" customFormat="1">
      <c r="A96" s="48"/>
      <c r="C96" s="50"/>
      <c r="I96" s="50"/>
      <c r="J96" s="50"/>
      <c r="K96" s="50"/>
      <c r="L96" s="50"/>
    </row>
    <row r="97" spans="1:12" s="49" customFormat="1">
      <c r="A97" s="48"/>
      <c r="C97" s="50"/>
      <c r="I97" s="50"/>
      <c r="J97" s="50"/>
      <c r="K97" s="50"/>
      <c r="L97" s="50"/>
    </row>
    <row r="98" spans="1:12" s="49" customFormat="1">
      <c r="A98" s="48"/>
      <c r="C98" s="50"/>
      <c r="I98" s="50"/>
      <c r="J98" s="50"/>
      <c r="K98" s="50"/>
      <c r="L98" s="50"/>
    </row>
    <row r="99" spans="1:12" s="49" customFormat="1">
      <c r="A99" s="48"/>
      <c r="C99" s="50"/>
      <c r="I99" s="50"/>
      <c r="J99" s="50"/>
      <c r="K99" s="50"/>
      <c r="L99" s="50"/>
    </row>
    <row r="100" spans="1:12" s="49" customFormat="1">
      <c r="A100" s="48"/>
      <c r="C100" s="50"/>
      <c r="I100" s="50"/>
      <c r="J100" s="50"/>
      <c r="K100" s="50"/>
      <c r="L100" s="50"/>
    </row>
    <row r="101" spans="1:12" s="49" customFormat="1">
      <c r="A101" s="48"/>
      <c r="C101" s="50"/>
      <c r="I101" s="50"/>
      <c r="J101" s="50"/>
      <c r="K101" s="50"/>
      <c r="L101" s="50"/>
    </row>
    <row r="102" spans="1:12" s="49" customFormat="1">
      <c r="A102" s="48"/>
      <c r="C102" s="50"/>
      <c r="I102" s="50"/>
      <c r="J102" s="50"/>
      <c r="K102" s="50"/>
      <c r="L102" s="50"/>
    </row>
    <row r="103" spans="1:12" s="49" customFormat="1">
      <c r="A103" s="48"/>
      <c r="C103" s="50"/>
      <c r="I103" s="50"/>
      <c r="J103" s="50"/>
      <c r="K103" s="50"/>
      <c r="L103" s="50"/>
    </row>
    <row r="104" spans="1:12" s="49" customFormat="1">
      <c r="A104" s="48"/>
      <c r="C104" s="50"/>
      <c r="I104" s="50"/>
      <c r="J104" s="50"/>
      <c r="K104" s="50"/>
      <c r="L104" s="50"/>
    </row>
    <row r="105" spans="1:12" s="49" customFormat="1">
      <c r="A105" s="48"/>
      <c r="C105" s="50"/>
      <c r="I105" s="50"/>
      <c r="J105" s="50"/>
      <c r="K105" s="50"/>
      <c r="L105" s="50"/>
    </row>
    <row r="106" spans="1:12" s="49" customFormat="1">
      <c r="A106" s="48"/>
      <c r="C106" s="50"/>
      <c r="I106" s="50"/>
      <c r="J106" s="50"/>
      <c r="K106" s="50"/>
      <c r="L106" s="50"/>
    </row>
    <row r="107" spans="1:12" s="49" customFormat="1">
      <c r="A107" s="48"/>
      <c r="C107" s="50"/>
      <c r="I107" s="50"/>
      <c r="J107" s="50"/>
      <c r="K107" s="50"/>
      <c r="L107" s="50"/>
    </row>
    <row r="108" spans="1:12" s="49" customFormat="1">
      <c r="A108" s="48"/>
      <c r="C108" s="50"/>
      <c r="I108" s="50"/>
      <c r="J108" s="50"/>
      <c r="K108" s="50"/>
      <c r="L108" s="50"/>
    </row>
    <row r="109" spans="1:12" s="49" customFormat="1">
      <c r="A109" s="48"/>
      <c r="C109" s="50"/>
      <c r="I109" s="50"/>
      <c r="J109" s="50"/>
      <c r="K109" s="50"/>
      <c r="L109" s="50"/>
    </row>
    <row r="110" spans="1:12" s="49" customFormat="1">
      <c r="A110" s="48"/>
      <c r="C110" s="50"/>
      <c r="I110" s="50"/>
      <c r="J110" s="50"/>
      <c r="K110" s="50"/>
      <c r="L110" s="50"/>
    </row>
    <row r="111" spans="1:12" s="49" customFormat="1">
      <c r="A111" s="48"/>
      <c r="C111" s="50"/>
      <c r="I111" s="50"/>
      <c r="J111" s="50"/>
      <c r="K111" s="50"/>
      <c r="L111" s="50"/>
    </row>
    <row r="112" spans="1:12" s="49" customFormat="1">
      <c r="A112" s="48"/>
      <c r="C112" s="50"/>
      <c r="I112" s="50"/>
      <c r="J112" s="50"/>
      <c r="K112" s="50"/>
      <c r="L112" s="50"/>
    </row>
    <row r="113" spans="1:12" s="49" customFormat="1">
      <c r="A113" s="48"/>
      <c r="C113" s="50"/>
      <c r="I113" s="50"/>
      <c r="J113" s="50"/>
      <c r="K113" s="50"/>
      <c r="L113" s="50"/>
    </row>
    <row r="114" spans="1:12" s="49" customFormat="1">
      <c r="A114" s="48"/>
      <c r="C114" s="50"/>
      <c r="I114" s="50"/>
      <c r="J114" s="50"/>
      <c r="K114" s="50"/>
      <c r="L114" s="50"/>
    </row>
    <row r="115" spans="1:12" s="49" customFormat="1">
      <c r="A115" s="48"/>
      <c r="C115" s="50"/>
      <c r="I115" s="50"/>
      <c r="J115" s="50"/>
      <c r="K115" s="50"/>
      <c r="L115" s="50"/>
    </row>
    <row r="116" spans="1:12" s="49" customFormat="1">
      <c r="A116" s="48"/>
      <c r="C116" s="50"/>
      <c r="I116" s="50"/>
      <c r="J116" s="50"/>
      <c r="K116" s="50"/>
      <c r="L116" s="50"/>
    </row>
    <row r="117" spans="1:12" s="49" customFormat="1">
      <c r="A117" s="48"/>
      <c r="C117" s="50"/>
      <c r="I117" s="50"/>
      <c r="J117" s="50"/>
      <c r="K117" s="50"/>
      <c r="L117" s="50"/>
    </row>
    <row r="118" spans="1:12" s="49" customFormat="1">
      <c r="A118" s="48"/>
      <c r="C118" s="50"/>
      <c r="I118" s="50"/>
      <c r="J118" s="50"/>
      <c r="K118" s="50"/>
      <c r="L118" s="50"/>
    </row>
    <row r="119" spans="1:12" s="49" customFormat="1">
      <c r="A119" s="48"/>
      <c r="C119" s="50"/>
      <c r="I119" s="50"/>
      <c r="J119" s="50"/>
      <c r="K119" s="50"/>
      <c r="L119" s="50"/>
    </row>
    <row r="120" spans="1:12" s="49" customFormat="1">
      <c r="A120" s="48"/>
      <c r="C120" s="50"/>
      <c r="I120" s="50"/>
      <c r="J120" s="50"/>
      <c r="K120" s="50"/>
      <c r="L120" s="50"/>
    </row>
    <row r="121" spans="1:12" s="49" customFormat="1">
      <c r="A121" s="48"/>
      <c r="C121" s="50"/>
      <c r="I121" s="50"/>
      <c r="J121" s="50"/>
      <c r="K121" s="50"/>
      <c r="L121" s="50"/>
    </row>
    <row r="122" spans="1:12" s="49" customFormat="1">
      <c r="A122" s="48"/>
      <c r="C122" s="50"/>
      <c r="I122" s="50"/>
      <c r="J122" s="50"/>
      <c r="K122" s="50"/>
      <c r="L122" s="50"/>
    </row>
    <row r="123" spans="1:12" s="49" customFormat="1">
      <c r="A123" s="48"/>
      <c r="C123" s="50"/>
      <c r="I123" s="50"/>
      <c r="J123" s="50"/>
      <c r="K123" s="50"/>
      <c r="L123" s="50"/>
    </row>
    <row r="124" spans="1:12" s="49" customFormat="1">
      <c r="A124" s="48"/>
      <c r="C124" s="50"/>
      <c r="I124" s="50"/>
      <c r="J124" s="50"/>
      <c r="K124" s="50"/>
      <c r="L124" s="50"/>
    </row>
    <row r="125" spans="1:12" s="49" customFormat="1">
      <c r="A125" s="48"/>
      <c r="C125" s="50"/>
      <c r="I125" s="50"/>
      <c r="J125" s="50"/>
      <c r="K125" s="50"/>
      <c r="L125" s="50"/>
    </row>
    <row r="126" spans="1:12" s="49" customFormat="1">
      <c r="A126" s="48"/>
      <c r="C126" s="50"/>
      <c r="I126" s="50"/>
      <c r="J126" s="50"/>
      <c r="K126" s="50"/>
      <c r="L126" s="50"/>
    </row>
    <row r="127" spans="1:12" s="49" customFormat="1">
      <c r="A127" s="48"/>
      <c r="C127" s="50"/>
      <c r="I127" s="50"/>
      <c r="J127" s="50"/>
      <c r="K127" s="50"/>
      <c r="L127" s="50"/>
    </row>
    <row r="128" spans="1:12" s="49" customFormat="1">
      <c r="A128" s="48"/>
      <c r="C128" s="50"/>
      <c r="I128" s="50"/>
      <c r="J128" s="50"/>
      <c r="K128" s="50"/>
      <c r="L128" s="50"/>
    </row>
    <row r="129" spans="1:12" s="49" customFormat="1">
      <c r="A129" s="48"/>
      <c r="C129" s="50"/>
      <c r="I129" s="50"/>
      <c r="J129" s="50"/>
      <c r="K129" s="50"/>
      <c r="L129" s="50"/>
    </row>
    <row r="130" spans="1:12" s="49" customFormat="1">
      <c r="A130" s="48"/>
      <c r="C130" s="50"/>
      <c r="I130" s="50"/>
      <c r="J130" s="50"/>
      <c r="K130" s="50"/>
      <c r="L130" s="50"/>
    </row>
    <row r="131" spans="1:12" s="49" customFormat="1">
      <c r="A131" s="48"/>
      <c r="C131" s="50"/>
      <c r="I131" s="50"/>
      <c r="J131" s="50"/>
      <c r="K131" s="50"/>
      <c r="L131" s="50"/>
    </row>
    <row r="132" spans="1:12" s="49" customFormat="1">
      <c r="A132" s="48"/>
      <c r="C132" s="50"/>
      <c r="I132" s="50"/>
      <c r="J132" s="50"/>
      <c r="K132" s="50"/>
      <c r="L132" s="50"/>
    </row>
    <row r="133" spans="1:12" s="49" customFormat="1">
      <c r="A133" s="48"/>
      <c r="C133" s="50"/>
      <c r="I133" s="50"/>
      <c r="J133" s="50"/>
      <c r="K133" s="50"/>
      <c r="L133" s="50"/>
    </row>
    <row r="134" spans="1:12" s="49" customFormat="1">
      <c r="A134" s="48"/>
      <c r="C134" s="50"/>
      <c r="I134" s="50"/>
      <c r="J134" s="50"/>
      <c r="K134" s="50"/>
      <c r="L134" s="50"/>
    </row>
    <row r="135" spans="1:12" s="49" customFormat="1">
      <c r="A135" s="48"/>
      <c r="C135" s="50"/>
      <c r="I135" s="50"/>
      <c r="J135" s="50"/>
      <c r="K135" s="50"/>
      <c r="L135" s="50"/>
    </row>
    <row r="136" spans="1:12" s="49" customFormat="1">
      <c r="A136" s="48"/>
      <c r="C136" s="50"/>
      <c r="I136" s="50"/>
      <c r="J136" s="50"/>
      <c r="K136" s="50"/>
      <c r="L136" s="50"/>
    </row>
    <row r="137" spans="1:12" s="49" customFormat="1">
      <c r="A137" s="48"/>
      <c r="C137" s="50"/>
      <c r="I137" s="50"/>
      <c r="J137" s="50"/>
      <c r="K137" s="50"/>
      <c r="L137" s="50"/>
    </row>
    <row r="138" spans="1:12" s="49" customFormat="1">
      <c r="A138" s="48"/>
      <c r="C138" s="50"/>
      <c r="I138" s="50"/>
      <c r="J138" s="50"/>
      <c r="K138" s="50"/>
      <c r="L138" s="50"/>
    </row>
    <row r="139" spans="1:12" s="49" customFormat="1">
      <c r="A139" s="48"/>
      <c r="C139" s="50"/>
      <c r="I139" s="50"/>
      <c r="J139" s="50"/>
      <c r="K139" s="50"/>
      <c r="L139" s="50"/>
    </row>
    <row r="140" spans="1:12" s="49" customFormat="1">
      <c r="A140" s="48"/>
      <c r="C140" s="50"/>
      <c r="I140" s="50"/>
      <c r="J140" s="50"/>
      <c r="K140" s="50"/>
      <c r="L140" s="50"/>
    </row>
    <row r="141" spans="1:12" s="49" customFormat="1">
      <c r="A141" s="48"/>
      <c r="C141" s="50"/>
      <c r="I141" s="50"/>
      <c r="J141" s="50"/>
      <c r="K141" s="50"/>
      <c r="L141" s="50"/>
    </row>
    <row r="142" spans="1:12" s="49" customFormat="1">
      <c r="A142" s="48"/>
      <c r="C142" s="50"/>
      <c r="I142" s="50"/>
      <c r="J142" s="50"/>
      <c r="K142" s="50"/>
      <c r="L142" s="50"/>
    </row>
    <row r="143" spans="1:12" s="49" customFormat="1">
      <c r="A143" s="48"/>
      <c r="C143" s="50"/>
      <c r="I143" s="50"/>
      <c r="J143" s="50"/>
      <c r="K143" s="50"/>
      <c r="L143" s="50"/>
    </row>
    <row r="144" spans="1:12" s="49" customFormat="1">
      <c r="A144" s="48"/>
      <c r="C144" s="50"/>
      <c r="I144" s="50"/>
      <c r="J144" s="50"/>
      <c r="K144" s="50"/>
      <c r="L144" s="50"/>
    </row>
    <row r="145" spans="1:12" s="49" customFormat="1">
      <c r="A145" s="48"/>
      <c r="C145" s="50"/>
      <c r="I145" s="50"/>
      <c r="J145" s="50"/>
      <c r="K145" s="50"/>
      <c r="L145" s="50"/>
    </row>
    <row r="146" spans="1:12" s="49" customFormat="1">
      <c r="A146" s="48"/>
      <c r="C146" s="50"/>
      <c r="I146" s="50"/>
      <c r="J146" s="50"/>
      <c r="K146" s="50"/>
      <c r="L146" s="50"/>
    </row>
    <row r="147" spans="1:12" s="49" customFormat="1">
      <c r="A147" s="48"/>
      <c r="C147" s="50"/>
      <c r="I147" s="50"/>
      <c r="J147" s="50"/>
      <c r="K147" s="50"/>
      <c r="L147" s="50"/>
    </row>
    <row r="148" spans="1:12" s="49" customFormat="1">
      <c r="A148" s="48"/>
      <c r="C148" s="50"/>
      <c r="I148" s="50"/>
      <c r="J148" s="50"/>
      <c r="K148" s="50"/>
      <c r="L148" s="50"/>
    </row>
    <row r="149" spans="1:12" s="49" customFormat="1">
      <c r="A149" s="48"/>
      <c r="C149" s="50"/>
      <c r="I149" s="50"/>
      <c r="J149" s="50"/>
      <c r="K149" s="50"/>
      <c r="L149" s="50"/>
    </row>
    <row r="150" spans="1:12" s="49" customFormat="1">
      <c r="A150" s="48"/>
      <c r="C150" s="50"/>
      <c r="I150" s="50"/>
      <c r="J150" s="50"/>
      <c r="K150" s="50"/>
      <c r="L150" s="50"/>
    </row>
    <row r="151" spans="1:12" s="49" customFormat="1">
      <c r="A151" s="48"/>
      <c r="C151" s="50"/>
      <c r="I151" s="50"/>
      <c r="J151" s="50"/>
      <c r="K151" s="50"/>
      <c r="L151" s="50"/>
    </row>
    <row r="152" spans="1:12" s="49" customFormat="1">
      <c r="A152" s="48"/>
      <c r="C152" s="50"/>
      <c r="I152" s="50"/>
      <c r="J152" s="50"/>
      <c r="K152" s="50"/>
      <c r="L152" s="50"/>
    </row>
    <row r="153" spans="1:12" s="49" customFormat="1">
      <c r="A153" s="48"/>
      <c r="C153" s="50"/>
      <c r="I153" s="50"/>
      <c r="J153" s="50"/>
      <c r="K153" s="50"/>
      <c r="L153" s="50"/>
    </row>
    <row r="154" spans="1:12" s="49" customFormat="1">
      <c r="A154" s="48"/>
      <c r="C154" s="50"/>
      <c r="I154" s="50"/>
      <c r="J154" s="50"/>
      <c r="K154" s="50"/>
      <c r="L154" s="50"/>
    </row>
    <row r="155" spans="1:12" s="49" customFormat="1">
      <c r="A155" s="48"/>
      <c r="C155" s="50"/>
      <c r="I155" s="50"/>
      <c r="J155" s="50"/>
      <c r="K155" s="50"/>
      <c r="L155" s="50"/>
    </row>
    <row r="156" spans="1:12" s="49" customFormat="1">
      <c r="A156" s="48"/>
      <c r="C156" s="50"/>
      <c r="I156" s="50"/>
      <c r="J156" s="50"/>
      <c r="K156" s="50"/>
      <c r="L156" s="50"/>
    </row>
    <row r="157" spans="1:12" s="49" customFormat="1">
      <c r="A157" s="48"/>
      <c r="C157" s="50"/>
      <c r="I157" s="50"/>
      <c r="J157" s="50"/>
      <c r="K157" s="50"/>
      <c r="L157" s="50"/>
    </row>
    <row r="158" spans="1:12" s="49" customFormat="1">
      <c r="A158" s="48"/>
      <c r="C158" s="50"/>
      <c r="I158" s="50"/>
      <c r="J158" s="50"/>
      <c r="K158" s="50"/>
      <c r="L158" s="50"/>
    </row>
    <row r="159" spans="1:12" s="49" customFormat="1">
      <c r="A159" s="48"/>
      <c r="C159" s="50"/>
      <c r="I159" s="50"/>
      <c r="J159" s="50"/>
      <c r="K159" s="50"/>
      <c r="L159" s="50"/>
    </row>
    <row r="160" spans="1:12" s="49" customFormat="1">
      <c r="A160" s="48"/>
      <c r="C160" s="50"/>
      <c r="I160" s="50"/>
      <c r="J160" s="50"/>
      <c r="K160" s="50"/>
      <c r="L160" s="50"/>
    </row>
    <row r="161" spans="1:12" s="49" customFormat="1">
      <c r="A161" s="48"/>
      <c r="C161" s="50"/>
      <c r="I161" s="50"/>
      <c r="J161" s="50"/>
      <c r="K161" s="50"/>
      <c r="L161" s="50"/>
    </row>
    <row r="162" spans="1:12" s="49" customFormat="1">
      <c r="A162" s="48"/>
      <c r="C162" s="50"/>
      <c r="I162" s="50"/>
      <c r="J162" s="50"/>
      <c r="K162" s="50"/>
      <c r="L162" s="50"/>
    </row>
    <row r="163" spans="1:12" s="49" customFormat="1">
      <c r="A163" s="48"/>
      <c r="C163" s="50"/>
      <c r="I163" s="50"/>
      <c r="J163" s="50"/>
      <c r="K163" s="50"/>
      <c r="L163" s="50"/>
    </row>
    <row r="164" spans="1:12" s="49" customFormat="1">
      <c r="A164" s="48"/>
      <c r="C164" s="50"/>
      <c r="I164" s="50"/>
      <c r="J164" s="50"/>
      <c r="K164" s="50"/>
      <c r="L164" s="50"/>
    </row>
    <row r="165" spans="1:12" s="49" customFormat="1">
      <c r="A165" s="48"/>
      <c r="C165" s="50"/>
      <c r="I165" s="50"/>
      <c r="J165" s="50"/>
      <c r="K165" s="50"/>
      <c r="L165" s="50"/>
    </row>
    <row r="166" spans="1:12" s="49" customFormat="1">
      <c r="A166" s="48"/>
      <c r="C166" s="50"/>
      <c r="I166" s="50"/>
      <c r="J166" s="50"/>
      <c r="K166" s="50"/>
      <c r="L166" s="50"/>
    </row>
    <row r="167" spans="1:12" s="49" customFormat="1">
      <c r="A167" s="48"/>
      <c r="C167" s="50"/>
      <c r="I167" s="50"/>
      <c r="J167" s="50"/>
      <c r="K167" s="50"/>
      <c r="L167" s="50"/>
    </row>
    <row r="168" spans="1:12" s="49" customFormat="1">
      <c r="A168" s="48"/>
      <c r="C168" s="50"/>
      <c r="I168" s="50"/>
      <c r="J168" s="50"/>
      <c r="K168" s="50"/>
      <c r="L168" s="50"/>
    </row>
    <row r="169" spans="1:12" s="49" customFormat="1">
      <c r="A169" s="48"/>
      <c r="C169" s="50"/>
      <c r="I169" s="50"/>
      <c r="J169" s="50"/>
      <c r="K169" s="50"/>
      <c r="L169" s="50"/>
    </row>
    <row r="170" spans="1:12" s="49" customFormat="1">
      <c r="A170" s="48"/>
      <c r="C170" s="50"/>
      <c r="I170" s="50"/>
      <c r="J170" s="50"/>
      <c r="K170" s="50"/>
      <c r="L170" s="50"/>
    </row>
    <row r="171" spans="1:12" s="49" customFormat="1">
      <c r="A171" s="48"/>
      <c r="C171" s="50"/>
      <c r="I171" s="50"/>
      <c r="J171" s="50"/>
      <c r="K171" s="50"/>
      <c r="L171" s="50"/>
    </row>
    <row r="172" spans="1:12" s="49" customFormat="1">
      <c r="A172" s="48"/>
      <c r="C172" s="50"/>
      <c r="I172" s="50"/>
      <c r="J172" s="50"/>
      <c r="K172" s="50"/>
      <c r="L172" s="50"/>
    </row>
    <row r="173" spans="1:12" s="49" customFormat="1">
      <c r="A173" s="48"/>
      <c r="C173" s="50"/>
      <c r="I173" s="50"/>
      <c r="J173" s="50"/>
      <c r="K173" s="50"/>
      <c r="L173" s="50"/>
    </row>
    <row r="174" spans="1:12" s="49" customFormat="1">
      <c r="A174" s="48"/>
      <c r="C174" s="50"/>
      <c r="I174" s="50"/>
      <c r="J174" s="50"/>
      <c r="K174" s="50"/>
      <c r="L174" s="50"/>
    </row>
    <row r="175" spans="1:12" s="49" customFormat="1">
      <c r="A175" s="48"/>
      <c r="C175" s="50"/>
      <c r="I175" s="50"/>
      <c r="J175" s="50"/>
      <c r="K175" s="50"/>
      <c r="L175" s="50"/>
    </row>
    <row r="176" spans="1:12" s="49" customFormat="1">
      <c r="A176" s="48"/>
      <c r="C176" s="50"/>
      <c r="I176" s="50"/>
      <c r="J176" s="50"/>
      <c r="K176" s="50"/>
      <c r="L176" s="50"/>
    </row>
    <row r="177" spans="1:12" s="49" customFormat="1">
      <c r="A177" s="48"/>
      <c r="C177" s="50"/>
      <c r="I177" s="50"/>
      <c r="J177" s="50"/>
      <c r="K177" s="50"/>
      <c r="L177" s="50"/>
    </row>
    <row r="178" spans="1:12" s="49" customFormat="1">
      <c r="A178" s="48"/>
      <c r="C178" s="50"/>
      <c r="I178" s="50"/>
      <c r="J178" s="50"/>
      <c r="K178" s="50"/>
      <c r="L178" s="50"/>
    </row>
    <row r="179" spans="1:12" s="49" customFormat="1">
      <c r="A179" s="48"/>
      <c r="C179" s="50"/>
      <c r="I179" s="50"/>
      <c r="J179" s="50"/>
      <c r="K179" s="50"/>
      <c r="L179" s="50"/>
    </row>
    <row r="180" spans="1:12" s="49" customFormat="1">
      <c r="A180" s="48"/>
      <c r="C180" s="50"/>
      <c r="I180" s="50"/>
      <c r="J180" s="50"/>
      <c r="K180" s="50"/>
      <c r="L180" s="50"/>
    </row>
    <row r="181" spans="1:12" s="49" customFormat="1">
      <c r="A181" s="48"/>
      <c r="C181" s="50"/>
      <c r="I181" s="50"/>
      <c r="J181" s="50"/>
      <c r="K181" s="50"/>
      <c r="L181" s="50"/>
    </row>
    <row r="182" spans="1:12" s="49" customFormat="1">
      <c r="A182" s="48"/>
      <c r="C182" s="50"/>
      <c r="I182" s="50"/>
      <c r="J182" s="50"/>
      <c r="K182" s="50"/>
      <c r="L182" s="50"/>
    </row>
    <row r="183" spans="1:12" s="49" customFormat="1">
      <c r="A183" s="48"/>
      <c r="C183" s="50"/>
      <c r="I183" s="50"/>
      <c r="J183" s="50"/>
      <c r="K183" s="50"/>
      <c r="L183" s="50"/>
    </row>
    <row r="184" spans="1:12" s="49" customFormat="1">
      <c r="A184" s="48"/>
      <c r="C184" s="50"/>
      <c r="I184" s="50"/>
      <c r="J184" s="50"/>
      <c r="K184" s="50"/>
      <c r="L184" s="50"/>
    </row>
    <row r="185" spans="1:12" s="49" customFormat="1">
      <c r="A185" s="48"/>
      <c r="C185" s="50"/>
      <c r="I185" s="50"/>
      <c r="J185" s="50"/>
      <c r="K185" s="50"/>
      <c r="L185" s="50"/>
    </row>
    <row r="186" spans="1:12" s="49" customFormat="1">
      <c r="A186" s="48"/>
      <c r="C186" s="50"/>
      <c r="I186" s="50"/>
      <c r="J186" s="50"/>
      <c r="K186" s="50"/>
      <c r="L186" s="50"/>
    </row>
    <row r="187" spans="1:12" s="49" customFormat="1">
      <c r="A187" s="48"/>
      <c r="C187" s="50"/>
      <c r="I187" s="50"/>
      <c r="J187" s="50"/>
      <c r="K187" s="50"/>
      <c r="L187" s="50"/>
    </row>
    <row r="188" spans="1:12" s="49" customFormat="1">
      <c r="A188" s="48"/>
      <c r="C188" s="50"/>
      <c r="I188" s="50"/>
      <c r="J188" s="50"/>
      <c r="K188" s="50"/>
      <c r="L188" s="50"/>
    </row>
    <row r="189" spans="1:12" s="49" customFormat="1">
      <c r="A189" s="48"/>
      <c r="C189" s="50"/>
      <c r="I189" s="50"/>
      <c r="J189" s="50"/>
      <c r="K189" s="50"/>
      <c r="L189" s="50"/>
    </row>
    <row r="190" spans="1:12" s="49" customFormat="1">
      <c r="A190" s="48"/>
      <c r="C190" s="50"/>
      <c r="I190" s="50"/>
      <c r="J190" s="50"/>
      <c r="K190" s="50"/>
      <c r="L190" s="50"/>
    </row>
    <row r="191" spans="1:12" s="49" customFormat="1">
      <c r="A191" s="48"/>
      <c r="C191" s="50"/>
      <c r="I191" s="50"/>
      <c r="J191" s="50"/>
      <c r="K191" s="50"/>
      <c r="L191" s="50"/>
    </row>
    <row r="192" spans="1:12" s="49" customFormat="1">
      <c r="A192" s="48"/>
      <c r="C192" s="50"/>
      <c r="I192" s="50"/>
      <c r="J192" s="50"/>
      <c r="K192" s="50"/>
      <c r="L192" s="50"/>
    </row>
    <row r="193" spans="1:12" s="49" customFormat="1">
      <c r="A193" s="48"/>
      <c r="C193" s="50"/>
      <c r="I193" s="50"/>
      <c r="J193" s="50"/>
      <c r="K193" s="50"/>
      <c r="L193" s="50"/>
    </row>
    <row r="194" spans="1:12" s="49" customFormat="1">
      <c r="A194" s="48"/>
      <c r="C194" s="50"/>
      <c r="I194" s="50"/>
      <c r="J194" s="50"/>
      <c r="K194" s="50"/>
      <c r="L194" s="50"/>
    </row>
    <row r="195" spans="1:12" s="49" customFormat="1">
      <c r="A195" s="48"/>
      <c r="C195" s="50"/>
      <c r="I195" s="50"/>
      <c r="J195" s="50"/>
      <c r="K195" s="50"/>
      <c r="L195" s="50"/>
    </row>
    <row r="196" spans="1:12" s="49" customFormat="1">
      <c r="A196" s="48"/>
      <c r="C196" s="50"/>
      <c r="I196" s="50"/>
      <c r="J196" s="50"/>
      <c r="K196" s="50"/>
      <c r="L196" s="50"/>
    </row>
    <row r="197" spans="1:12" s="49" customFormat="1">
      <c r="A197" s="48"/>
      <c r="C197" s="50"/>
      <c r="I197" s="50"/>
      <c r="J197" s="50"/>
      <c r="K197" s="50"/>
      <c r="L197" s="50"/>
    </row>
    <row r="198" spans="1:12" s="49" customFormat="1">
      <c r="A198" s="48"/>
      <c r="C198" s="50"/>
      <c r="I198" s="50"/>
      <c r="J198" s="50"/>
      <c r="K198" s="50"/>
      <c r="L198" s="50"/>
    </row>
  </sheetData>
  <mergeCells count="8">
    <mergeCell ref="A2:R2"/>
    <mergeCell ref="A3:R3"/>
    <mergeCell ref="G6:H6"/>
    <mergeCell ref="Q6:R6"/>
    <mergeCell ref="O6:P6"/>
    <mergeCell ref="M6:N6"/>
    <mergeCell ref="K6:L6"/>
    <mergeCell ref="I6:J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2"/>
  <sheetViews>
    <sheetView tabSelected="1" topLeftCell="A16" zoomScale="130" zoomScaleNormal="130" workbookViewId="0">
      <selection activeCell="F24" sqref="F24"/>
    </sheetView>
  </sheetViews>
  <sheetFormatPr baseColWidth="10" defaultRowHeight="11.25"/>
  <cols>
    <col min="1" max="1" width="8.28515625" style="50" customWidth="1"/>
    <col min="2" max="2" width="42" style="49" customWidth="1"/>
    <col min="3" max="3" width="10.7109375" style="50" customWidth="1"/>
    <col min="4" max="4" width="10.85546875" style="50" customWidth="1"/>
    <col min="5" max="5" width="15" style="49" bestFit="1" customWidth="1"/>
    <col min="6" max="6" width="16.85546875" style="49" bestFit="1" customWidth="1"/>
    <col min="7" max="7" width="15.85546875" style="49" customWidth="1"/>
    <col min="8" max="8" width="14.7109375" style="49" customWidth="1"/>
    <col min="9" max="9" width="13" style="50" customWidth="1"/>
    <col min="10" max="10" width="15" style="50" customWidth="1"/>
    <col min="11" max="11" width="12.42578125" style="50" bestFit="1" customWidth="1"/>
    <col min="12" max="12" width="14.5703125" style="50" customWidth="1"/>
    <col min="13" max="13" width="12.42578125" style="96" bestFit="1" customWidth="1"/>
    <col min="14" max="14" width="14.28515625" style="96" customWidth="1"/>
    <col min="15" max="15" width="12.42578125" style="50" bestFit="1" customWidth="1"/>
    <col min="16" max="16" width="14.42578125" style="50" customWidth="1"/>
    <col min="17" max="17" width="12.42578125" style="50" bestFit="1" customWidth="1"/>
    <col min="18" max="18" width="14.7109375" style="50" customWidth="1"/>
    <col min="19" max="16384" width="11.42578125" style="50"/>
  </cols>
  <sheetData>
    <row r="1" spans="1:18" ht="9" customHeight="1"/>
    <row r="2" spans="1:18">
      <c r="A2" s="206" t="s">
        <v>69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3" spans="1:18">
      <c r="A3" s="206" t="s">
        <v>68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</row>
    <row r="4" spans="1:18" ht="15" customHeight="1">
      <c r="A4" s="1"/>
      <c r="B4" s="206"/>
      <c r="C4" s="207"/>
      <c r="D4" s="207"/>
      <c r="E4" s="207"/>
      <c r="F4" s="2"/>
      <c r="G4" s="2"/>
      <c r="H4" s="2"/>
      <c r="I4" s="1"/>
      <c r="J4" s="1"/>
      <c r="K4" s="46"/>
    </row>
    <row r="5" spans="1:18" s="104" customFormat="1" ht="15.75" customHeight="1" thickBot="1">
      <c r="A5" s="3"/>
      <c r="B5" s="205"/>
      <c r="C5" s="205"/>
      <c r="D5" s="205"/>
      <c r="E5" s="205"/>
      <c r="F5" s="103"/>
      <c r="G5" s="103"/>
      <c r="H5" s="103"/>
      <c r="M5" s="105"/>
      <c r="N5" s="105"/>
    </row>
    <row r="6" spans="1:18" ht="22.5" customHeight="1" thickBot="1">
      <c r="A6" s="214" t="s">
        <v>25</v>
      </c>
      <c r="B6" s="215"/>
      <c r="C6" s="215"/>
      <c r="D6" s="215"/>
      <c r="E6" s="215"/>
      <c r="F6" s="101"/>
      <c r="G6" s="216" t="s">
        <v>52</v>
      </c>
      <c r="H6" s="217"/>
      <c r="I6" s="199" t="s">
        <v>61</v>
      </c>
      <c r="J6" s="200"/>
      <c r="K6" s="197" t="s">
        <v>62</v>
      </c>
      <c r="L6" s="198"/>
      <c r="M6" s="210" t="s">
        <v>63</v>
      </c>
      <c r="N6" s="211"/>
      <c r="O6" s="212" t="s">
        <v>64</v>
      </c>
      <c r="P6" s="213"/>
      <c r="Q6" s="208" t="s">
        <v>66</v>
      </c>
      <c r="R6" s="209"/>
    </row>
    <row r="7" spans="1:18" ht="22.5" customHeight="1" thickBot="1">
      <c r="A7" s="7" t="s">
        <v>1</v>
      </c>
      <c r="B7" s="10" t="s">
        <v>2</v>
      </c>
      <c r="C7" s="9" t="s">
        <v>8</v>
      </c>
      <c r="D7" s="11" t="s">
        <v>27</v>
      </c>
      <c r="E7" s="10" t="s">
        <v>31</v>
      </c>
      <c r="F7" s="11" t="s">
        <v>41</v>
      </c>
      <c r="G7" s="121" t="s">
        <v>45</v>
      </c>
      <c r="H7" s="122" t="s">
        <v>42</v>
      </c>
      <c r="I7" s="123" t="s">
        <v>39</v>
      </c>
      <c r="J7" s="13" t="s">
        <v>42</v>
      </c>
      <c r="K7" s="14" t="s">
        <v>39</v>
      </c>
      <c r="L7" s="124" t="s">
        <v>42</v>
      </c>
      <c r="M7" s="115" t="s">
        <v>39</v>
      </c>
      <c r="N7" s="116" t="s">
        <v>42</v>
      </c>
      <c r="O7" s="16" t="s">
        <v>39</v>
      </c>
      <c r="P7" s="114" t="s">
        <v>42</v>
      </c>
      <c r="Q7" s="20" t="s">
        <v>39</v>
      </c>
      <c r="R7" s="21" t="s">
        <v>42</v>
      </c>
    </row>
    <row r="8" spans="1:18" ht="33.75">
      <c r="A8" s="88" t="s">
        <v>5</v>
      </c>
      <c r="B8" s="89" t="s">
        <v>55</v>
      </c>
      <c r="C8" s="165"/>
      <c r="D8" s="166"/>
      <c r="E8" s="102"/>
      <c r="F8" s="146">
        <f>224500*15%</f>
        <v>33675</v>
      </c>
      <c r="G8" s="118">
        <v>12410.028</v>
      </c>
      <c r="H8" s="119">
        <f>+$F8*G8</f>
        <v>417907692.90000004</v>
      </c>
      <c r="I8" s="90">
        <v>16302</v>
      </c>
      <c r="J8" s="120">
        <f>+$F8*I8</f>
        <v>548969850</v>
      </c>
      <c r="K8" s="90">
        <v>21900</v>
      </c>
      <c r="L8" s="119">
        <f>+$F8*K8</f>
        <v>737482500</v>
      </c>
      <c r="M8" s="90">
        <v>16300</v>
      </c>
      <c r="N8" s="120">
        <f>+$F8*M8</f>
        <v>548902500</v>
      </c>
      <c r="O8" s="90">
        <v>20000</v>
      </c>
      <c r="P8" s="120">
        <f>+$F8*O8</f>
        <v>673500000</v>
      </c>
      <c r="Q8" s="90">
        <v>38810</v>
      </c>
      <c r="R8" s="120">
        <f>+$F8*Q8</f>
        <v>1306926750</v>
      </c>
    </row>
    <row r="9" spans="1:18" ht="22.5">
      <c r="A9" s="91" t="s">
        <v>6</v>
      </c>
      <c r="B9" s="23" t="s">
        <v>15</v>
      </c>
      <c r="C9" s="24" t="s">
        <v>12</v>
      </c>
      <c r="D9" s="26">
        <v>2298000</v>
      </c>
      <c r="E9" s="29">
        <v>2453000</v>
      </c>
      <c r="F9" s="26">
        <f t="shared" ref="F9:F10" si="0">+(E9+D9-1)/2</f>
        <v>2375499.5</v>
      </c>
      <c r="G9" s="108">
        <f>1271*1.0402</f>
        <v>1322.0942</v>
      </c>
      <c r="H9" s="92">
        <f t="shared" ref="H9:J11" si="1">+$F9*G9</f>
        <v>3140634111.0528998</v>
      </c>
      <c r="I9" s="36">
        <v>3261</v>
      </c>
      <c r="J9" s="112">
        <f t="shared" si="1"/>
        <v>7746503869.5</v>
      </c>
      <c r="K9" s="36">
        <v>1610</v>
      </c>
      <c r="L9" s="92">
        <f t="shared" ref="L9" si="2">+$F9*K9</f>
        <v>3824554195</v>
      </c>
      <c r="M9" s="36">
        <v>1980</v>
      </c>
      <c r="N9" s="112">
        <f t="shared" ref="N9" si="3">+$F9*M9</f>
        <v>4703489010</v>
      </c>
      <c r="O9" s="36">
        <v>1500</v>
      </c>
      <c r="P9" s="112">
        <f t="shared" ref="P9" si="4">+$F9*O9</f>
        <v>3563249250</v>
      </c>
      <c r="Q9" s="36">
        <v>1810</v>
      </c>
      <c r="R9" s="112">
        <f t="shared" ref="R9" si="5">+$F9*Q9</f>
        <v>4299654095</v>
      </c>
    </row>
    <row r="10" spans="1:18" ht="22.5">
      <c r="A10" s="88" t="s">
        <v>7</v>
      </c>
      <c r="B10" s="23" t="s">
        <v>18</v>
      </c>
      <c r="C10" s="135" t="s">
        <v>12</v>
      </c>
      <c r="D10" s="136">
        <v>2500001</v>
      </c>
      <c r="E10" s="60">
        <v>2700000</v>
      </c>
      <c r="F10" s="26">
        <f t="shared" si="0"/>
        <v>2600000</v>
      </c>
      <c r="G10" s="108">
        <f>+AVERAGE(I10,K10,M10,O10,Q10)</f>
        <v>297.8</v>
      </c>
      <c r="H10" s="92">
        <f t="shared" si="1"/>
        <v>774280000</v>
      </c>
      <c r="I10" s="36">
        <v>49</v>
      </c>
      <c r="J10" s="112">
        <f t="shared" si="1"/>
        <v>127400000</v>
      </c>
      <c r="K10" s="36">
        <v>220</v>
      </c>
      <c r="L10" s="92">
        <f t="shared" ref="L10" si="6">+$F10*K10</f>
        <v>572000000</v>
      </c>
      <c r="M10" s="36">
        <v>810</v>
      </c>
      <c r="N10" s="112">
        <f t="shared" ref="N10" si="7">+$F10*M10</f>
        <v>2106000000</v>
      </c>
      <c r="O10" s="36">
        <v>200</v>
      </c>
      <c r="P10" s="112">
        <f t="shared" ref="P10" si="8">+$F10*O10</f>
        <v>520000000</v>
      </c>
      <c r="Q10" s="36">
        <v>210</v>
      </c>
      <c r="R10" s="112">
        <f t="shared" ref="R10" si="9">+$F10*Q10</f>
        <v>546000000</v>
      </c>
    </row>
    <row r="11" spans="1:18" s="71" customFormat="1" ht="61.5" customHeight="1" thickBot="1">
      <c r="A11" s="93" t="s">
        <v>24</v>
      </c>
      <c r="B11" s="133" t="s">
        <v>49</v>
      </c>
      <c r="C11" s="137" t="s">
        <v>19</v>
      </c>
      <c r="D11" s="134"/>
      <c r="E11" s="138"/>
      <c r="F11" s="134">
        <v>4</v>
      </c>
      <c r="G11" s="109">
        <f>1512000*1.16</f>
        <v>1753919.9999999998</v>
      </c>
      <c r="H11" s="92">
        <f t="shared" si="1"/>
        <v>7015679.9999999991</v>
      </c>
      <c r="I11" s="110">
        <f>8905600*1.16</f>
        <v>10330496</v>
      </c>
      <c r="J11" s="112">
        <f t="shared" si="1"/>
        <v>41321984</v>
      </c>
      <c r="K11" s="110">
        <f>15000000*1.16</f>
        <v>17400000</v>
      </c>
      <c r="L11" s="92">
        <f t="shared" ref="L11" si="10">+$F11*K11</f>
        <v>69600000</v>
      </c>
      <c r="M11" s="110">
        <f>18000000*1.16</f>
        <v>20880000</v>
      </c>
      <c r="N11" s="112">
        <f t="shared" ref="N11" si="11">+$F11*M11</f>
        <v>83520000</v>
      </c>
      <c r="O11" s="110">
        <f>12000000*1.16</f>
        <v>13919999.999999998</v>
      </c>
      <c r="P11" s="112">
        <f t="shared" ref="P11" si="12">+$F11*O11</f>
        <v>55679999.999999993</v>
      </c>
      <c r="Q11" s="113">
        <f>8052381.43*1.16</f>
        <v>9340762.4587999992</v>
      </c>
      <c r="R11" s="112">
        <f t="shared" ref="R11" si="13">+$F11*Q11</f>
        <v>37363049.835199997</v>
      </c>
    </row>
    <row r="12" spans="1:18" ht="12" thickBot="1">
      <c r="A12" s="95"/>
      <c r="B12" s="45"/>
      <c r="C12" s="46"/>
      <c r="D12" s="46"/>
      <c r="E12" s="45"/>
      <c r="F12" s="45"/>
      <c r="G12" s="167" t="s">
        <v>46</v>
      </c>
      <c r="H12" s="168">
        <f>SUM(H8:H11)</f>
        <v>4339837483.9528999</v>
      </c>
      <c r="I12" s="169" t="s">
        <v>46</v>
      </c>
      <c r="J12" s="170">
        <f>SUM(J8:J11)</f>
        <v>8464195703.5</v>
      </c>
      <c r="K12" s="171" t="s">
        <v>46</v>
      </c>
      <c r="L12" s="168">
        <f>SUM(L8:L11)</f>
        <v>5203636695</v>
      </c>
      <c r="M12" s="172" t="s">
        <v>46</v>
      </c>
      <c r="N12" s="170">
        <f ca="1">SUM(N8:N14)</f>
        <v>13044746274.4468</v>
      </c>
      <c r="O12" s="173" t="s">
        <v>46</v>
      </c>
      <c r="P12" s="170">
        <f>SUM(P8:P11)</f>
        <v>4812429250</v>
      </c>
      <c r="Q12" s="174" t="s">
        <v>46</v>
      </c>
      <c r="R12" s="170">
        <f>SUM(R8:R11)</f>
        <v>6189943894.8352003</v>
      </c>
    </row>
    <row r="13" spans="1:18" ht="45.75" thickBot="1">
      <c r="A13" s="125" t="s">
        <v>5</v>
      </c>
      <c r="B13" s="175" t="s">
        <v>56</v>
      </c>
      <c r="C13" s="176" t="s">
        <v>12</v>
      </c>
      <c r="D13" s="177">
        <v>202001</v>
      </c>
      <c r="E13" s="178">
        <v>247000</v>
      </c>
      <c r="F13" s="179">
        <f>224500*85%</f>
        <v>190825</v>
      </c>
      <c r="G13" s="180">
        <v>4141.5479999999998</v>
      </c>
      <c r="H13" s="181">
        <f>+$F13*G13</f>
        <v>790310897.0999999</v>
      </c>
      <c r="I13" s="180">
        <v>4141.5479999999998</v>
      </c>
      <c r="J13" s="129">
        <f>+$F13*I13</f>
        <v>790310897.0999999</v>
      </c>
      <c r="K13" s="180">
        <v>4141.5479999999998</v>
      </c>
      <c r="L13" s="181">
        <f>+$F13*K13</f>
        <v>790310897.0999999</v>
      </c>
      <c r="M13" s="180">
        <v>4141.5479999999998</v>
      </c>
      <c r="N13" s="129">
        <f>+$F13*M13</f>
        <v>790310897.0999999</v>
      </c>
      <c r="O13" s="180">
        <v>4141.5479999999998</v>
      </c>
      <c r="P13" s="129">
        <f>+$F13*O13</f>
        <v>790310897.0999999</v>
      </c>
      <c r="Q13" s="180">
        <v>4141.5479999999998</v>
      </c>
      <c r="R13" s="129">
        <f>+$F13*Q13</f>
        <v>790310897.0999999</v>
      </c>
    </row>
    <row r="14" spans="1:18" ht="51" customHeight="1" thickBot="1">
      <c r="A14" s="125" t="s">
        <v>13</v>
      </c>
      <c r="B14" s="126" t="s">
        <v>47</v>
      </c>
      <c r="C14" s="130"/>
      <c r="D14" s="131"/>
      <c r="E14" s="132"/>
      <c r="F14" s="140">
        <v>350</v>
      </c>
      <c r="G14" s="141">
        <f>5901639*1.0402*1.16</f>
        <v>7121106.4698479995</v>
      </c>
      <c r="H14" s="129">
        <f>+$F14*G14</f>
        <v>2492387264.4467998</v>
      </c>
      <c r="I14" s="141">
        <f>5901639*1.0402*1.16</f>
        <v>7121106.4698479995</v>
      </c>
      <c r="J14" s="129">
        <f>+$F14*I14</f>
        <v>2492387264.4467998</v>
      </c>
      <c r="K14" s="139">
        <f>5901639*1.0402*1.16</f>
        <v>7121106.4698479995</v>
      </c>
      <c r="L14" s="128">
        <f>+$F14*K14</f>
        <v>2492387264.4467998</v>
      </c>
      <c r="M14" s="127">
        <f>5901639*1.0402*1.16</f>
        <v>7121106.4698479995</v>
      </c>
      <c r="N14" s="128">
        <f>+$F14*M14</f>
        <v>2492387264.4467998</v>
      </c>
      <c r="O14" s="127">
        <f>5901639*1.0402*1.16</f>
        <v>7121106.4698479995</v>
      </c>
      <c r="P14" s="128">
        <f>+$F14*O14</f>
        <v>2492387264.4467998</v>
      </c>
      <c r="Q14" s="127">
        <f>5901639*1.0402*1.16</f>
        <v>7121106.4698479995</v>
      </c>
      <c r="R14" s="129">
        <f>+$F14*Q14</f>
        <v>2492387264.4467998</v>
      </c>
    </row>
    <row r="15" spans="1:18" ht="33.75" customHeight="1" thickBot="1">
      <c r="A15" s="95"/>
      <c r="B15" s="45"/>
      <c r="C15" s="46"/>
      <c r="D15" s="46"/>
      <c r="E15" s="45"/>
      <c r="F15" s="45"/>
      <c r="G15" s="106" t="s">
        <v>29</v>
      </c>
      <c r="H15" s="111">
        <f>SUM(H12:H14)</f>
        <v>7622535645.4997005</v>
      </c>
      <c r="I15" s="117" t="s">
        <v>29</v>
      </c>
      <c r="J15" s="107">
        <f>SUM(J12:J14)</f>
        <v>11746893865.046801</v>
      </c>
      <c r="K15" s="97" t="s">
        <v>29</v>
      </c>
      <c r="L15" s="111">
        <f>SUM(L12:L14)</f>
        <v>8486334856.5468006</v>
      </c>
      <c r="M15" s="98" t="s">
        <v>29</v>
      </c>
      <c r="N15" s="107">
        <f ca="1">SUM(N12:N17)</f>
        <v>13044746274.4468</v>
      </c>
      <c r="O15" s="99" t="s">
        <v>29</v>
      </c>
      <c r="P15" s="107">
        <f>SUM(P12:P14)</f>
        <v>8095127411.5468006</v>
      </c>
      <c r="Q15" s="100" t="s">
        <v>29</v>
      </c>
      <c r="R15" s="107">
        <f>SUM(R12:R14)</f>
        <v>9472642056.382</v>
      </c>
    </row>
    <row r="16" spans="1:18">
      <c r="A16" s="72" t="s">
        <v>36</v>
      </c>
    </row>
    <row r="17" spans="1:14">
      <c r="A17" s="48">
        <v>1</v>
      </c>
      <c r="B17" s="71" t="s">
        <v>38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</row>
    <row r="18" spans="1:14">
      <c r="A18" s="48">
        <v>2</v>
      </c>
      <c r="B18" s="142" t="s">
        <v>48</v>
      </c>
    </row>
    <row r="19" spans="1:14">
      <c r="A19" s="48"/>
    </row>
    <row r="20" spans="1:14" ht="12" thickBot="1">
      <c r="A20" s="48"/>
    </row>
    <row r="21" spans="1:14" ht="45.75" thickBot="1">
      <c r="A21" s="153" t="s">
        <v>1</v>
      </c>
      <c r="B21" s="154" t="s">
        <v>26</v>
      </c>
      <c r="C21" s="9" t="s">
        <v>8</v>
      </c>
      <c r="D21" s="10" t="s">
        <v>41</v>
      </c>
      <c r="E21" s="78" t="s">
        <v>43</v>
      </c>
      <c r="F21" s="86" t="s">
        <v>51</v>
      </c>
      <c r="H21" s="50"/>
      <c r="L21" s="96"/>
      <c r="N21" s="50"/>
    </row>
    <row r="22" spans="1:14" ht="22.5">
      <c r="A22" s="152" t="s">
        <v>5</v>
      </c>
      <c r="B22" s="145" t="s">
        <v>17</v>
      </c>
      <c r="C22" s="94" t="s">
        <v>12</v>
      </c>
      <c r="D22" s="146">
        <f>224500*85%</f>
        <v>190825</v>
      </c>
      <c r="E22" s="182">
        <v>4141.5479999999998</v>
      </c>
      <c r="F22" s="183">
        <f>+(G13*0.5+0.1*(I13+K13+M13+O13+Q13))</f>
        <v>4141.5479999999998</v>
      </c>
      <c r="H22" s="161"/>
      <c r="I22" s="162"/>
      <c r="L22" s="96"/>
      <c r="N22" s="50"/>
    </row>
    <row r="23" spans="1:14" ht="12.75">
      <c r="A23" s="152"/>
      <c r="B23" s="145"/>
      <c r="C23" s="94"/>
      <c r="D23" s="146">
        <f>224500*15%</f>
        <v>33675</v>
      </c>
      <c r="E23" s="155">
        <f>+AVERAGE($G13,$I13,$K13,$M13,$O13,$Q13)</f>
        <v>4141.5479999999998</v>
      </c>
      <c r="F23" s="148">
        <f t="shared" ref="F23:F26" si="14">+(G8*0.5+0.1*(I8+K8+M8+O8+Q8))</f>
        <v>17536.214</v>
      </c>
      <c r="H23" s="161"/>
      <c r="I23" s="162"/>
      <c r="L23" s="96"/>
      <c r="N23" s="50"/>
    </row>
    <row r="24" spans="1:14" ht="22.5">
      <c r="A24" s="34" t="s">
        <v>6</v>
      </c>
      <c r="B24" s="23" t="s">
        <v>15</v>
      </c>
      <c r="C24" s="24" t="s">
        <v>12</v>
      </c>
      <c r="D24" s="144">
        <v>2375499.5</v>
      </c>
      <c r="E24" s="147">
        <f t="shared" ref="E24:E26" si="15">+AVERAGE($G9,$I9,$K9,$M9,$O9,$Q9)</f>
        <v>1913.8490333333332</v>
      </c>
      <c r="F24" s="148">
        <f t="shared" si="14"/>
        <v>1677.1471000000001</v>
      </c>
      <c r="H24" s="46"/>
      <c r="I24" s="46"/>
      <c r="L24" s="96"/>
      <c r="N24" s="50"/>
    </row>
    <row r="25" spans="1:14" ht="22.5">
      <c r="A25" s="34" t="s">
        <v>7</v>
      </c>
      <c r="B25" s="23" t="s">
        <v>18</v>
      </c>
      <c r="C25" s="24" t="s">
        <v>12</v>
      </c>
      <c r="D25" s="144">
        <v>2600000</v>
      </c>
      <c r="E25" s="147">
        <f t="shared" si="15"/>
        <v>297.8</v>
      </c>
      <c r="F25" s="148">
        <f t="shared" si="14"/>
        <v>297.8</v>
      </c>
      <c r="H25" s="50"/>
      <c r="L25" s="96"/>
      <c r="N25" s="50"/>
    </row>
    <row r="26" spans="1:14" ht="56.25">
      <c r="A26" s="34" t="s">
        <v>24</v>
      </c>
      <c r="B26" s="75" t="s">
        <v>49</v>
      </c>
      <c r="C26" s="143" t="s">
        <v>19</v>
      </c>
      <c r="D26" s="144">
        <v>4</v>
      </c>
      <c r="E26" s="147">
        <f t="shared" si="15"/>
        <v>12270863.076466667</v>
      </c>
      <c r="F26" s="148">
        <f t="shared" si="14"/>
        <v>8064085.8458800009</v>
      </c>
      <c r="H26" s="50"/>
      <c r="L26" s="96"/>
      <c r="N26" s="50"/>
    </row>
    <row r="27" spans="1:14" ht="45.75" thickBot="1">
      <c r="A27" s="39" t="s">
        <v>13</v>
      </c>
      <c r="B27" s="76" t="s">
        <v>47</v>
      </c>
      <c r="C27" s="76" t="s">
        <v>50</v>
      </c>
      <c r="D27" s="149">
        <v>350</v>
      </c>
      <c r="E27" s="150">
        <f>5901639*1.0402*1.16</f>
        <v>7121106.4698479995</v>
      </c>
      <c r="F27" s="151">
        <f>5901639*1.0402*1.16</f>
        <v>7121106.4698479995</v>
      </c>
      <c r="H27" s="50"/>
      <c r="L27" s="96"/>
      <c r="N27" s="50"/>
    </row>
    <row r="28" spans="1:14" ht="13.5" customHeight="1" thickBot="1">
      <c r="A28" s="48"/>
      <c r="C28" s="201" t="s">
        <v>54</v>
      </c>
      <c r="D28" s="202"/>
      <c r="E28" s="163">
        <f>+SUMPRODUCT($D$22:$D$27,E22:E27)</f>
        <v>8791875664.5114822</v>
      </c>
      <c r="F28" s="164">
        <f>+SUMPRODUCT($D$22:$D$27,F22:F27)</f>
        <v>8663828608.8567696</v>
      </c>
    </row>
    <row r="29" spans="1:14">
      <c r="A29" s="48"/>
    </row>
    <row r="30" spans="1:14" ht="12" thickBot="1">
      <c r="A30" s="48"/>
    </row>
    <row r="31" spans="1:14" ht="12" thickBot="1">
      <c r="A31" s="48"/>
      <c r="D31" s="203" t="s">
        <v>57</v>
      </c>
      <c r="E31" s="204"/>
      <c r="F31" s="184">
        <f>+F28+'IMPRESIÓN Y EMPAQUE'!G30</f>
        <v>15031754137.298424</v>
      </c>
    </row>
    <row r="32" spans="1:14">
      <c r="A32" s="48"/>
    </row>
    <row r="33" spans="1:1">
      <c r="A33" s="48"/>
    </row>
    <row r="34" spans="1:1">
      <c r="A34" s="48"/>
    </row>
    <row r="35" spans="1:1">
      <c r="A35" s="48"/>
    </row>
    <row r="36" spans="1:1">
      <c r="A36" s="48"/>
    </row>
    <row r="37" spans="1:1">
      <c r="A37" s="48"/>
    </row>
    <row r="38" spans="1:1">
      <c r="A38" s="48"/>
    </row>
    <row r="39" spans="1:1">
      <c r="A39" s="48"/>
    </row>
    <row r="40" spans="1:1">
      <c r="A40" s="48"/>
    </row>
    <row r="41" spans="1:1">
      <c r="A41" s="48"/>
    </row>
    <row r="42" spans="1:1">
      <c r="A42" s="48"/>
    </row>
    <row r="43" spans="1:1">
      <c r="A43" s="48"/>
    </row>
    <row r="44" spans="1:1">
      <c r="A44" s="48"/>
    </row>
    <row r="45" spans="1:1">
      <c r="A45" s="48"/>
    </row>
    <row r="46" spans="1:1">
      <c r="A46" s="48"/>
    </row>
    <row r="47" spans="1:1">
      <c r="A47" s="48"/>
    </row>
    <row r="48" spans="1:1">
      <c r="A48" s="48"/>
    </row>
    <row r="49" spans="1:1">
      <c r="A49" s="48"/>
    </row>
    <row r="50" spans="1:1">
      <c r="A50" s="48"/>
    </row>
    <row r="51" spans="1:1">
      <c r="A51" s="48"/>
    </row>
    <row r="52" spans="1:1">
      <c r="A52" s="48"/>
    </row>
    <row r="53" spans="1:1">
      <c r="A53" s="48"/>
    </row>
    <row r="54" spans="1:1">
      <c r="A54" s="48"/>
    </row>
    <row r="55" spans="1:1">
      <c r="A55" s="48"/>
    </row>
    <row r="56" spans="1:1">
      <c r="A56" s="48"/>
    </row>
    <row r="57" spans="1:1">
      <c r="A57" s="48"/>
    </row>
    <row r="58" spans="1:1">
      <c r="A58" s="48"/>
    </row>
    <row r="59" spans="1:1">
      <c r="A59" s="48"/>
    </row>
    <row r="60" spans="1:1">
      <c r="A60" s="48"/>
    </row>
    <row r="61" spans="1:1">
      <c r="A61" s="48"/>
    </row>
    <row r="62" spans="1:1">
      <c r="A62" s="48"/>
    </row>
    <row r="63" spans="1:1">
      <c r="A63" s="48"/>
    </row>
    <row r="64" spans="1:1">
      <c r="A64" s="48"/>
    </row>
    <row r="65" spans="1:1">
      <c r="A65" s="48"/>
    </row>
    <row r="66" spans="1:1">
      <c r="A66" s="48"/>
    </row>
    <row r="67" spans="1:1">
      <c r="A67" s="48"/>
    </row>
    <row r="68" spans="1:1">
      <c r="A68" s="48"/>
    </row>
    <row r="69" spans="1:1">
      <c r="A69" s="48"/>
    </row>
    <row r="70" spans="1:1">
      <c r="A70" s="48"/>
    </row>
    <row r="71" spans="1:1">
      <c r="A71" s="48"/>
    </row>
    <row r="72" spans="1:1">
      <c r="A72" s="48"/>
    </row>
    <row r="73" spans="1:1">
      <c r="A73" s="48"/>
    </row>
    <row r="74" spans="1:1">
      <c r="A74" s="48"/>
    </row>
    <row r="75" spans="1:1">
      <c r="A75" s="48"/>
    </row>
    <row r="76" spans="1:1">
      <c r="A76" s="48"/>
    </row>
    <row r="77" spans="1:1">
      <c r="A77" s="48"/>
    </row>
    <row r="78" spans="1:1">
      <c r="A78" s="48"/>
    </row>
    <row r="79" spans="1:1">
      <c r="A79" s="48"/>
    </row>
    <row r="80" spans="1:1">
      <c r="A80" s="48"/>
    </row>
    <row r="81" spans="1:1">
      <c r="A81" s="48"/>
    </row>
    <row r="82" spans="1:1">
      <c r="A82" s="48"/>
    </row>
    <row r="83" spans="1:1">
      <c r="A83" s="48"/>
    </row>
    <row r="84" spans="1:1">
      <c r="A84" s="48"/>
    </row>
    <row r="85" spans="1:1">
      <c r="A85" s="48"/>
    </row>
    <row r="86" spans="1:1">
      <c r="A86" s="48"/>
    </row>
    <row r="87" spans="1:1">
      <c r="A87" s="48"/>
    </row>
    <row r="88" spans="1:1">
      <c r="A88" s="48"/>
    </row>
    <row r="89" spans="1:1">
      <c r="A89" s="48"/>
    </row>
    <row r="90" spans="1:1">
      <c r="A90" s="48"/>
    </row>
    <row r="91" spans="1:1">
      <c r="A91" s="48"/>
    </row>
    <row r="92" spans="1:1">
      <c r="A92" s="48"/>
    </row>
    <row r="93" spans="1:1">
      <c r="A93" s="48"/>
    </row>
    <row r="94" spans="1:1">
      <c r="A94" s="48"/>
    </row>
    <row r="95" spans="1:1">
      <c r="A95" s="48"/>
    </row>
    <row r="96" spans="1:1">
      <c r="A96" s="48"/>
    </row>
    <row r="97" spans="1:1">
      <c r="A97" s="48"/>
    </row>
    <row r="98" spans="1:1">
      <c r="A98" s="48"/>
    </row>
    <row r="99" spans="1:1">
      <c r="A99" s="48"/>
    </row>
    <row r="100" spans="1:1">
      <c r="A100" s="48"/>
    </row>
    <row r="101" spans="1:1">
      <c r="A101" s="48"/>
    </row>
    <row r="102" spans="1:1">
      <c r="A102" s="48"/>
    </row>
    <row r="103" spans="1:1">
      <c r="A103" s="48"/>
    </row>
    <row r="104" spans="1:1">
      <c r="A104" s="48"/>
    </row>
    <row r="105" spans="1:1">
      <c r="A105" s="48"/>
    </row>
    <row r="106" spans="1:1">
      <c r="A106" s="48"/>
    </row>
    <row r="107" spans="1:1">
      <c r="A107" s="48"/>
    </row>
    <row r="108" spans="1:1">
      <c r="A108" s="48"/>
    </row>
    <row r="109" spans="1:1">
      <c r="A109" s="48"/>
    </row>
    <row r="110" spans="1:1">
      <c r="A110" s="48"/>
    </row>
    <row r="111" spans="1:1">
      <c r="A111" s="48"/>
    </row>
    <row r="112" spans="1:1">
      <c r="A112" s="48"/>
    </row>
    <row r="113" spans="1:1">
      <c r="A113" s="48"/>
    </row>
    <row r="114" spans="1:1">
      <c r="A114" s="48"/>
    </row>
    <row r="115" spans="1:1">
      <c r="A115" s="48"/>
    </row>
    <row r="116" spans="1:1">
      <c r="A116" s="48"/>
    </row>
    <row r="117" spans="1:1">
      <c r="A117" s="48"/>
    </row>
    <row r="118" spans="1:1">
      <c r="A118" s="48"/>
    </row>
    <row r="119" spans="1:1">
      <c r="A119" s="48"/>
    </row>
    <row r="120" spans="1:1">
      <c r="A120" s="48"/>
    </row>
    <row r="121" spans="1:1">
      <c r="A121" s="48"/>
    </row>
    <row r="122" spans="1:1">
      <c r="A122" s="48"/>
    </row>
    <row r="123" spans="1:1">
      <c r="A123" s="48"/>
    </row>
    <row r="124" spans="1:1">
      <c r="A124" s="48"/>
    </row>
    <row r="125" spans="1:1">
      <c r="A125" s="48"/>
    </row>
    <row r="126" spans="1:1">
      <c r="A126" s="48"/>
    </row>
    <row r="127" spans="1:1">
      <c r="A127" s="48"/>
    </row>
    <row r="128" spans="1:1">
      <c r="A128" s="48"/>
    </row>
    <row r="129" spans="1:1">
      <c r="A129" s="48"/>
    </row>
    <row r="130" spans="1:1">
      <c r="A130" s="48"/>
    </row>
    <row r="131" spans="1:1">
      <c r="A131" s="48"/>
    </row>
    <row r="132" spans="1:1">
      <c r="A132" s="48"/>
    </row>
    <row r="133" spans="1:1">
      <c r="A133" s="48"/>
    </row>
    <row r="134" spans="1:1">
      <c r="A134" s="48"/>
    </row>
    <row r="135" spans="1:1">
      <c r="A135" s="48"/>
    </row>
    <row r="136" spans="1:1">
      <c r="A136" s="48"/>
    </row>
    <row r="137" spans="1:1">
      <c r="A137" s="48"/>
    </row>
    <row r="138" spans="1:1">
      <c r="A138" s="48"/>
    </row>
    <row r="139" spans="1:1">
      <c r="A139" s="48"/>
    </row>
    <row r="140" spans="1:1">
      <c r="A140" s="48"/>
    </row>
    <row r="141" spans="1:1">
      <c r="A141" s="48"/>
    </row>
    <row r="142" spans="1:1">
      <c r="A142" s="48"/>
    </row>
    <row r="143" spans="1:1">
      <c r="A143" s="48"/>
    </row>
    <row r="144" spans="1:1">
      <c r="A144" s="48"/>
    </row>
    <row r="145" spans="1:1">
      <c r="A145" s="48"/>
    </row>
    <row r="146" spans="1:1">
      <c r="A146" s="48"/>
    </row>
    <row r="147" spans="1:1">
      <c r="A147" s="48"/>
    </row>
    <row r="148" spans="1:1">
      <c r="A148" s="48"/>
    </row>
    <row r="149" spans="1:1">
      <c r="A149" s="48"/>
    </row>
    <row r="150" spans="1:1">
      <c r="A150" s="48"/>
    </row>
    <row r="151" spans="1:1">
      <c r="A151" s="48"/>
    </row>
    <row r="152" spans="1:1">
      <c r="A152" s="48"/>
    </row>
    <row r="153" spans="1:1">
      <c r="A153" s="48"/>
    </row>
    <row r="154" spans="1:1">
      <c r="A154" s="48"/>
    </row>
    <row r="155" spans="1:1">
      <c r="A155" s="48"/>
    </row>
    <row r="156" spans="1:1">
      <c r="A156" s="48"/>
    </row>
    <row r="157" spans="1:1">
      <c r="A157" s="48"/>
    </row>
    <row r="158" spans="1:1">
      <c r="A158" s="48"/>
    </row>
    <row r="159" spans="1:1">
      <c r="A159" s="48"/>
    </row>
    <row r="160" spans="1:1">
      <c r="A160" s="48"/>
    </row>
    <row r="161" spans="1:1">
      <c r="A161" s="48"/>
    </row>
    <row r="162" spans="1:1">
      <c r="A162" s="48"/>
    </row>
    <row r="163" spans="1:1">
      <c r="A163" s="48"/>
    </row>
    <row r="164" spans="1:1">
      <c r="A164" s="48"/>
    </row>
    <row r="165" spans="1:1">
      <c r="A165" s="48"/>
    </row>
    <row r="166" spans="1:1">
      <c r="A166" s="48"/>
    </row>
    <row r="167" spans="1:1">
      <c r="A167" s="48"/>
    </row>
    <row r="168" spans="1:1">
      <c r="A168" s="48"/>
    </row>
    <row r="169" spans="1:1">
      <c r="A169" s="48"/>
    </row>
    <row r="170" spans="1:1">
      <c r="A170" s="48"/>
    </row>
    <row r="171" spans="1:1">
      <c r="A171" s="48"/>
    </row>
    <row r="172" spans="1:1">
      <c r="A172" s="48"/>
    </row>
    <row r="173" spans="1:1">
      <c r="A173" s="48"/>
    </row>
    <row r="174" spans="1:1">
      <c r="A174" s="48"/>
    </row>
    <row r="175" spans="1:1">
      <c r="A175" s="48"/>
    </row>
    <row r="176" spans="1:1">
      <c r="A176" s="48"/>
    </row>
    <row r="177" spans="1:1">
      <c r="A177" s="48"/>
    </row>
    <row r="178" spans="1:1">
      <c r="A178" s="48"/>
    </row>
    <row r="179" spans="1:1">
      <c r="A179" s="48"/>
    </row>
    <row r="180" spans="1:1">
      <c r="A180" s="48"/>
    </row>
    <row r="181" spans="1:1">
      <c r="A181" s="48"/>
    </row>
    <row r="182" spans="1:1">
      <c r="A182" s="48"/>
    </row>
    <row r="183" spans="1:1">
      <c r="A183" s="48"/>
    </row>
    <row r="184" spans="1:1">
      <c r="A184" s="48"/>
    </row>
    <row r="185" spans="1:1">
      <c r="A185" s="48"/>
    </row>
    <row r="186" spans="1:1">
      <c r="A186" s="48"/>
    </row>
    <row r="187" spans="1:1">
      <c r="A187" s="48"/>
    </row>
    <row r="188" spans="1:1">
      <c r="A188" s="48"/>
    </row>
    <row r="189" spans="1:1">
      <c r="A189" s="48"/>
    </row>
    <row r="190" spans="1:1">
      <c r="A190" s="48"/>
    </row>
    <row r="191" spans="1:1">
      <c r="A191" s="48"/>
    </row>
    <row r="192" spans="1:1">
      <c r="A192" s="48"/>
    </row>
  </sheetData>
  <mergeCells count="13">
    <mergeCell ref="A2:R2"/>
    <mergeCell ref="A3:R3"/>
    <mergeCell ref="B4:E4"/>
    <mergeCell ref="Q6:R6"/>
    <mergeCell ref="I6:J6"/>
    <mergeCell ref="K6:L6"/>
    <mergeCell ref="M6:N6"/>
    <mergeCell ref="O6:P6"/>
    <mergeCell ref="A6:E6"/>
    <mergeCell ref="G6:H6"/>
    <mergeCell ref="C28:D28"/>
    <mergeCell ref="D31:E31"/>
    <mergeCell ref="B5:E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IMPRESIÓN Y EMPAQUE</vt:lpstr>
      <vt:lpstr>DISTRIBUCIÓN Y BODEGAJE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yortiz</cp:lastModifiedBy>
  <cp:lastPrinted>2013-01-04T15:57:16Z</cp:lastPrinted>
  <dcterms:created xsi:type="dcterms:W3CDTF">2005-02-02T00:38:33Z</dcterms:created>
  <dcterms:modified xsi:type="dcterms:W3CDTF">2013-07-09T22:25:15Z</dcterms:modified>
</cp:coreProperties>
</file>