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755" yWindow="-15" windowWidth="4800" windowHeight="4005" tabRatio="902"/>
  </bookViews>
  <sheets>
    <sheet name="HABILITACION" sheetId="1" r:id="rId1"/>
    <sheet name="OFERTA TECNICA ECONOMICA" sheetId="2" r:id="rId2"/>
    <sheet name="FINANCIERA" sheetId="5" r:id="rId3"/>
    <sheet name="ORGANIZACION" sheetId="45" r:id="rId4"/>
    <sheet name="EXPERIENCIA " sheetId="26" r:id="rId5"/>
    <sheet name="EXPERIENCIA ICFES" sheetId="62" r:id="rId6"/>
    <sheet name="EVALUACION TECNICA" sheetId="46" r:id="rId7"/>
    <sheet name="EVALUACION TECNICA 2" sheetId="48" r:id="rId8"/>
    <sheet name="EVALUACION TECNICA 3" sheetId="49" r:id="rId9"/>
    <sheet name="EVALUACION TECNICA 4 " sheetId="63" r:id="rId10"/>
    <sheet name="EVALUACION TECNICA 5" sheetId="54" r:id="rId11"/>
    <sheet name="PERSONAL" sheetId="18" r:id="rId12"/>
    <sheet name="CALIFICACION SISTEMAS" sheetId="47" r:id="rId13"/>
    <sheet name="CALIFICACION EQUIPOS" sheetId="51" r:id="rId14"/>
    <sheet name="CALIFICACION HOJAS" sheetId="53" r:id="rId15"/>
    <sheet name="CALIFICACION ALISTAMIENTO" sheetId="55" r:id="rId16"/>
    <sheet name="ECONOMICA INGRESO" sheetId="56" r:id="rId17"/>
    <sheet name="ECONOMICA SABER P1" sheetId="57" r:id="rId18"/>
    <sheet name="ECONOMICA SABER 11 A" sheetId="58" r:id="rId19"/>
    <sheet name="ECONOMICA SABER P2" sheetId="59" r:id="rId20"/>
    <sheet name="ECONOMICA TERCE" sheetId="60" r:id="rId21"/>
    <sheet name="CALIFICACION ECONOMICA " sheetId="61" r:id="rId22"/>
  </sheets>
  <externalReferences>
    <externalReference r:id="rId23"/>
    <externalReference r:id="rId24"/>
  </externalReferences>
  <definedNames>
    <definedName name="_xlnm.Print_Area" localSheetId="15">'CALIFICACION ALISTAMIENTO'!$B$2:$F$9</definedName>
    <definedName name="_xlnm.Print_Area" localSheetId="21">'CALIFICACION ECONOMICA '!$B$2:$B$9</definedName>
    <definedName name="_xlnm.Print_Area" localSheetId="13">'CALIFICACION EQUIPOS'!$B$2:$I$9</definedName>
    <definedName name="_xlnm.Print_Area" localSheetId="14">'CALIFICACION HOJAS'!$B$2:$E$9</definedName>
    <definedName name="_xlnm.Print_Area" localSheetId="12">'CALIFICACION SISTEMAS'!$B$2:$I$14</definedName>
    <definedName name="_xlnm.Print_Area" localSheetId="16">'ECONOMICA INGRESO'!$B$2:$F$9</definedName>
    <definedName name="_xlnm.Print_Area" localSheetId="18">'ECONOMICA SABER 11 A'!$B$2:$F$9</definedName>
    <definedName name="_xlnm.Print_Area" localSheetId="17">'ECONOMICA SABER P1'!$B$2:$F$9</definedName>
    <definedName name="_xlnm.Print_Area" localSheetId="19">'ECONOMICA SABER P2'!$B$2:$F$9</definedName>
    <definedName name="_xlnm.Print_Area" localSheetId="20">'ECONOMICA TERCE'!$B$2:$F$9</definedName>
    <definedName name="_xlnm.Print_Area" localSheetId="6">'EVALUACION TECNICA'!$B$2:$E$38</definedName>
    <definedName name="_xlnm.Print_Area" localSheetId="7">'EVALUACION TECNICA 2'!$B$2:$E$38</definedName>
    <definedName name="_xlnm.Print_Area" localSheetId="8">'EVALUACION TECNICA 3'!$B$2:$E$82</definedName>
    <definedName name="_xlnm.Print_Area" localSheetId="9">'EVALUACION TECNICA 4 '!$B$2:$E$15</definedName>
    <definedName name="_xlnm.Print_Area" localSheetId="10">'EVALUACION TECNICA 5'!$B$2:$E$50</definedName>
    <definedName name="_xlnm.Print_Area" localSheetId="4">'EXPERIENCIA '!$A$2:$F$36</definedName>
    <definedName name="_xlnm.Print_Area" localSheetId="5">'EXPERIENCIA ICFES'!$A$2:$O$23</definedName>
    <definedName name="_xlnm.Print_Area" localSheetId="2">FINANCIERA!$B$2:$F$27</definedName>
    <definedName name="_xlnm.Print_Area" localSheetId="0">HABILITACION!$B$2:$E$68</definedName>
    <definedName name="_xlnm.Print_Area" localSheetId="1">'OFERTA TECNICA ECONOMICA'!$B$2:$E$76</definedName>
    <definedName name="_xlnm.Print_Area" localSheetId="3">ORGANIZACION!$B$2:$E$13</definedName>
    <definedName name="_xlnm.Print_Area" localSheetId="11">PERSONAL!$B$2:$N$24</definedName>
    <definedName name="_xlnm.Database" localSheetId="15">#REF!</definedName>
    <definedName name="_xlnm.Database" localSheetId="21">#REF!</definedName>
    <definedName name="_xlnm.Database" localSheetId="13">#REF!</definedName>
    <definedName name="_xlnm.Database" localSheetId="14">#REF!</definedName>
    <definedName name="_xlnm.Database" localSheetId="12">#REF!</definedName>
    <definedName name="_xlnm.Database" localSheetId="16">#REF!</definedName>
    <definedName name="_xlnm.Database" localSheetId="18">#REF!</definedName>
    <definedName name="_xlnm.Database" localSheetId="17">#REF!</definedName>
    <definedName name="_xlnm.Database" localSheetId="19">#REF!</definedName>
    <definedName name="_xlnm.Database" localSheetId="20">#REF!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5">#REF!</definedName>
    <definedName name="_xlnm.Database" localSheetId="3">#REF!</definedName>
    <definedName name="_xlnm.Database">#REF!</definedName>
    <definedName name="_xlnm.Print_Titles" localSheetId="4">'EXPERIENCIA '!$2:$21</definedName>
    <definedName name="_xlnm.Print_Titles" localSheetId="5">'EXPERIENCIA ICFES'!$2:$14</definedName>
    <definedName name="_xlnm.Print_Titles" localSheetId="1">'OFERTA TECNICA ECONOMICA'!$2:$9</definedName>
    <definedName name="_xlnm.Print_Titles" localSheetId="11">PERSONAL!$2:$10</definedName>
  </definedNames>
  <calcPr calcId="124519" fullCalcOnLoad="1"/>
</workbook>
</file>

<file path=xl/calcChain.xml><?xml version="1.0" encoding="utf-8"?>
<calcChain xmlns="http://schemas.openxmlformats.org/spreadsheetml/2006/main">
  <c r="H64" i="60"/>
  <c r="H44" i="59"/>
  <c r="E31" i="53"/>
  <c r="E26"/>
  <c r="D20"/>
  <c r="D21"/>
  <c r="D19"/>
  <c r="D17"/>
  <c r="H26" i="51"/>
  <c r="F26"/>
  <c r="G23"/>
  <c r="H23"/>
  <c r="F21"/>
  <c r="F16"/>
  <c r="G18"/>
  <c r="H18"/>
  <c r="G16"/>
  <c r="H16"/>
  <c r="E16"/>
  <c r="F13"/>
  <c r="B5" i="63"/>
  <c r="B4"/>
  <c r="B3"/>
  <c r="B2"/>
  <c r="B31" i="46"/>
  <c r="B32"/>
  <c r="B33"/>
  <c r="B34"/>
  <c r="B35"/>
  <c r="B36"/>
  <c r="B30"/>
  <c r="I21" i="62"/>
  <c r="E34" i="26"/>
  <c r="D34"/>
  <c r="E33"/>
  <c r="E29"/>
  <c r="D33"/>
  <c r="D29"/>
  <c r="K83" i="18"/>
  <c r="K66"/>
  <c r="K85"/>
  <c r="K21"/>
  <c r="D23" i="53"/>
  <c r="O8" i="62"/>
  <c r="B8"/>
  <c r="B5"/>
  <c r="B4"/>
  <c r="B3"/>
  <c r="B2"/>
  <c r="C14" i="26"/>
  <c r="C16" s="1"/>
  <c r="D16" s="1"/>
  <c r="D8" i="61"/>
  <c r="B8"/>
  <c r="B5"/>
  <c r="B4"/>
  <c r="B3"/>
  <c r="B2"/>
  <c r="H29" i="60"/>
  <c r="H30"/>
  <c r="H31"/>
  <c r="H32"/>
  <c r="H33"/>
  <c r="H34"/>
  <c r="H35"/>
  <c r="H36"/>
  <c r="H37"/>
  <c r="H38"/>
  <c r="H39"/>
  <c r="H40"/>
  <c r="H41"/>
  <c r="H42"/>
  <c r="H43"/>
  <c r="H44"/>
  <c r="H45"/>
  <c r="H46"/>
  <c r="H47"/>
  <c r="H48"/>
  <c r="H49"/>
  <c r="H50"/>
  <c r="H51"/>
  <c r="H52"/>
  <c r="H53"/>
  <c r="H54"/>
  <c r="H55"/>
  <c r="H56"/>
  <c r="H57"/>
  <c r="H58"/>
  <c r="H28"/>
  <c r="H27"/>
  <c r="H17"/>
  <c r="H18"/>
  <c r="H19"/>
  <c r="H20"/>
  <c r="H21"/>
  <c r="H22"/>
  <c r="H23"/>
  <c r="H24"/>
  <c r="H25"/>
  <c r="H16"/>
  <c r="H15"/>
  <c r="C27"/>
  <c r="C28"/>
  <c r="C29"/>
  <c r="C30"/>
  <c r="C31"/>
  <c r="C32"/>
  <c r="C33"/>
  <c r="C34"/>
  <c r="C35"/>
  <c r="C36"/>
  <c r="C37"/>
  <c r="C38"/>
  <c r="C39"/>
  <c r="C40"/>
  <c r="C41"/>
  <c r="C42"/>
  <c r="C43"/>
  <c r="C44"/>
  <c r="C45"/>
  <c r="C46"/>
  <c r="C47"/>
  <c r="C48"/>
  <c r="C49"/>
  <c r="C50"/>
  <c r="C51"/>
  <c r="C52"/>
  <c r="C53"/>
  <c r="C54"/>
  <c r="C55"/>
  <c r="C56"/>
  <c r="C57"/>
  <c r="C58"/>
  <c r="C16"/>
  <c r="C17"/>
  <c r="C18"/>
  <c r="C19"/>
  <c r="C20"/>
  <c r="C21"/>
  <c r="C22"/>
  <c r="C23"/>
  <c r="C24"/>
  <c r="C25"/>
  <c r="G8"/>
  <c r="B8"/>
  <c r="B5"/>
  <c r="B4"/>
  <c r="B3"/>
  <c r="B2"/>
  <c r="H29" i="59"/>
  <c r="H30"/>
  <c r="H31"/>
  <c r="H32"/>
  <c r="H33"/>
  <c r="H34"/>
  <c r="H35"/>
  <c r="H36"/>
  <c r="H37"/>
  <c r="H38"/>
  <c r="H39"/>
  <c r="H40"/>
  <c r="H41"/>
  <c r="H42"/>
  <c r="H43"/>
  <c r="H45"/>
  <c r="H46"/>
  <c r="H47"/>
  <c r="H48"/>
  <c r="H49"/>
  <c r="H50"/>
  <c r="H51"/>
  <c r="H52"/>
  <c r="H53"/>
  <c r="H54"/>
  <c r="H55"/>
  <c r="H56"/>
  <c r="H57"/>
  <c r="H58"/>
  <c r="H28"/>
  <c r="H27"/>
  <c r="H17"/>
  <c r="H18"/>
  <c r="H19"/>
  <c r="H20"/>
  <c r="H21"/>
  <c r="H22"/>
  <c r="H23"/>
  <c r="H24"/>
  <c r="H25"/>
  <c r="H16"/>
  <c r="H15"/>
  <c r="C27"/>
  <c r="C28"/>
  <c r="C29"/>
  <c r="C30"/>
  <c r="C31"/>
  <c r="C32"/>
  <c r="C33"/>
  <c r="C34"/>
  <c r="C35"/>
  <c r="C36"/>
  <c r="C37"/>
  <c r="C38"/>
  <c r="C39"/>
  <c r="C40"/>
  <c r="C41"/>
  <c r="C42"/>
  <c r="C43"/>
  <c r="C44"/>
  <c r="C45"/>
  <c r="C46"/>
  <c r="C47"/>
  <c r="C48"/>
  <c r="C49"/>
  <c r="C50"/>
  <c r="C51"/>
  <c r="C52"/>
  <c r="C53"/>
  <c r="C54"/>
  <c r="C55"/>
  <c r="C56"/>
  <c r="C57"/>
  <c r="C58"/>
  <c r="C16"/>
  <c r="C17"/>
  <c r="C18"/>
  <c r="C19"/>
  <c r="C20"/>
  <c r="C21"/>
  <c r="C22"/>
  <c r="C23"/>
  <c r="C24"/>
  <c r="C25"/>
  <c r="G8"/>
  <c r="B8"/>
  <c r="B5"/>
  <c r="B4"/>
  <c r="B3"/>
  <c r="B2"/>
  <c r="H29" i="58"/>
  <c r="H30"/>
  <c r="H31"/>
  <c r="H32"/>
  <c r="H33"/>
  <c r="H34"/>
  <c r="H35"/>
  <c r="H36"/>
  <c r="H37"/>
  <c r="H38"/>
  <c r="H39"/>
  <c r="H40"/>
  <c r="H41"/>
  <c r="H42"/>
  <c r="H43"/>
  <c r="H44"/>
  <c r="H45"/>
  <c r="H46"/>
  <c r="H47"/>
  <c r="H48"/>
  <c r="H49"/>
  <c r="H50"/>
  <c r="H51"/>
  <c r="H52"/>
  <c r="H53"/>
  <c r="H60"/>
  <c r="H64"/>
  <c r="H54"/>
  <c r="H55"/>
  <c r="H56"/>
  <c r="H57"/>
  <c r="H58"/>
  <c r="H28"/>
  <c r="H27"/>
  <c r="H17"/>
  <c r="H18"/>
  <c r="H19"/>
  <c r="H20"/>
  <c r="H21"/>
  <c r="H22"/>
  <c r="H23"/>
  <c r="H24"/>
  <c r="H25"/>
  <c r="H16"/>
  <c r="H15"/>
  <c r="C27"/>
  <c r="C28"/>
  <c r="C29"/>
  <c r="C30"/>
  <c r="C31"/>
  <c r="C32"/>
  <c r="C33"/>
  <c r="C34"/>
  <c r="C35"/>
  <c r="C36"/>
  <c r="C37"/>
  <c r="C38"/>
  <c r="C39"/>
  <c r="C40"/>
  <c r="C41"/>
  <c r="C42"/>
  <c r="C43"/>
  <c r="C44"/>
  <c r="C45"/>
  <c r="C46"/>
  <c r="C47"/>
  <c r="C48"/>
  <c r="C49"/>
  <c r="C50"/>
  <c r="C51"/>
  <c r="C52"/>
  <c r="C53"/>
  <c r="C54"/>
  <c r="C55"/>
  <c r="C56"/>
  <c r="C57"/>
  <c r="C58"/>
  <c r="C16"/>
  <c r="C17"/>
  <c r="C18"/>
  <c r="C19"/>
  <c r="C20"/>
  <c r="C21"/>
  <c r="C22"/>
  <c r="C23"/>
  <c r="C24"/>
  <c r="C25"/>
  <c r="G8"/>
  <c r="B8"/>
  <c r="B5"/>
  <c r="B4"/>
  <c r="B3"/>
  <c r="B2"/>
  <c r="H29" i="57"/>
  <c r="H30"/>
  <c r="H31"/>
  <c r="H32"/>
  <c r="H33"/>
  <c r="H34"/>
  <c r="H35"/>
  <c r="H36"/>
  <c r="H37"/>
  <c r="H38"/>
  <c r="H39"/>
  <c r="H40"/>
  <c r="H41"/>
  <c r="H42"/>
  <c r="H43"/>
  <c r="H44"/>
  <c r="H45"/>
  <c r="H46"/>
  <c r="H47"/>
  <c r="H48"/>
  <c r="H49"/>
  <c r="H50"/>
  <c r="H60"/>
  <c r="H64"/>
  <c r="H51"/>
  <c r="H52"/>
  <c r="H53"/>
  <c r="H54"/>
  <c r="H55"/>
  <c r="H56"/>
  <c r="H57"/>
  <c r="H58"/>
  <c r="H28"/>
  <c r="H27"/>
  <c r="H17"/>
  <c r="J26"/>
  <c r="H18"/>
  <c r="H19"/>
  <c r="H20"/>
  <c r="H21"/>
  <c r="H22"/>
  <c r="H23"/>
  <c r="H24"/>
  <c r="H25"/>
  <c r="H16"/>
  <c r="H15"/>
  <c r="C27"/>
  <c r="C28"/>
  <c r="C29"/>
  <c r="C30"/>
  <c r="C31"/>
  <c r="C32"/>
  <c r="C33"/>
  <c r="C34"/>
  <c r="C35"/>
  <c r="C36"/>
  <c r="C37"/>
  <c r="C38"/>
  <c r="C39"/>
  <c r="C40"/>
  <c r="C41"/>
  <c r="C42"/>
  <c r="C43"/>
  <c r="C44"/>
  <c r="C45"/>
  <c r="C46"/>
  <c r="C47"/>
  <c r="C48"/>
  <c r="C49"/>
  <c r="C50"/>
  <c r="C51"/>
  <c r="C52"/>
  <c r="C53"/>
  <c r="C54"/>
  <c r="C55"/>
  <c r="C56"/>
  <c r="C57"/>
  <c r="C58"/>
  <c r="C16"/>
  <c r="C17"/>
  <c r="C18"/>
  <c r="C19"/>
  <c r="C20"/>
  <c r="C21"/>
  <c r="C22"/>
  <c r="C23"/>
  <c r="C24"/>
  <c r="C25"/>
  <c r="G8"/>
  <c r="B8"/>
  <c r="B5"/>
  <c r="B4"/>
  <c r="B3"/>
  <c r="B2"/>
  <c r="H29" i="56"/>
  <c r="H30"/>
  <c r="H31"/>
  <c r="H32"/>
  <c r="H33"/>
  <c r="H34"/>
  <c r="H35"/>
  <c r="H36"/>
  <c r="H37"/>
  <c r="H38"/>
  <c r="H39"/>
  <c r="H40"/>
  <c r="H41"/>
  <c r="H42"/>
  <c r="H43"/>
  <c r="H44"/>
  <c r="H45"/>
  <c r="H46"/>
  <c r="H47"/>
  <c r="H48"/>
  <c r="H49"/>
  <c r="H50"/>
  <c r="H51"/>
  <c r="H52"/>
  <c r="H53"/>
  <c r="H54"/>
  <c r="H55"/>
  <c r="H56"/>
  <c r="H57"/>
  <c r="H58"/>
  <c r="H28"/>
  <c r="H27"/>
  <c r="H16"/>
  <c r="H17"/>
  <c r="H18"/>
  <c r="H19"/>
  <c r="H20"/>
  <c r="H21"/>
  <c r="H22"/>
  <c r="H23"/>
  <c r="H24"/>
  <c r="H25"/>
  <c r="H15"/>
  <c r="C27"/>
  <c r="C28"/>
  <c r="C29"/>
  <c r="C30"/>
  <c r="C31"/>
  <c r="C32"/>
  <c r="C33"/>
  <c r="C34"/>
  <c r="C35"/>
  <c r="C36"/>
  <c r="C37"/>
  <c r="C38"/>
  <c r="C39"/>
  <c r="C40"/>
  <c r="C41"/>
  <c r="C42"/>
  <c r="C43"/>
  <c r="C44"/>
  <c r="C45"/>
  <c r="C46"/>
  <c r="C47"/>
  <c r="C48"/>
  <c r="C49"/>
  <c r="C50"/>
  <c r="C51"/>
  <c r="C52"/>
  <c r="C53"/>
  <c r="C54"/>
  <c r="C55"/>
  <c r="C56"/>
  <c r="C57"/>
  <c r="C58"/>
  <c r="C16"/>
  <c r="C17"/>
  <c r="C18"/>
  <c r="C19"/>
  <c r="C20"/>
  <c r="C21"/>
  <c r="C22"/>
  <c r="C23"/>
  <c r="C24"/>
  <c r="C25"/>
  <c r="G8"/>
  <c r="B8"/>
  <c r="B5"/>
  <c r="B4"/>
  <c r="B3"/>
  <c r="B2"/>
  <c r="H60" i="60"/>
  <c r="D18" i="61"/>
  <c r="G8" i="55"/>
  <c r="F17"/>
  <c r="G17"/>
  <c r="F19"/>
  <c r="G19"/>
  <c r="F21"/>
  <c r="G21"/>
  <c r="F15"/>
  <c r="G15"/>
  <c r="F13"/>
  <c r="G13"/>
  <c r="B8"/>
  <c r="B5"/>
  <c r="B4"/>
  <c r="B3"/>
  <c r="B2"/>
  <c r="E8" i="54"/>
  <c r="B8"/>
  <c r="B5"/>
  <c r="B4"/>
  <c r="B3"/>
  <c r="B2"/>
  <c r="E8" i="53"/>
  <c r="B8"/>
  <c r="B5"/>
  <c r="B4"/>
  <c r="B3"/>
  <c r="B2"/>
  <c r="I35" i="51"/>
  <c r="F35"/>
  <c r="G35"/>
  <c r="H35"/>
  <c r="G32"/>
  <c r="H32"/>
  <c r="G29"/>
  <c r="H29"/>
  <c r="H37"/>
  <c r="E29"/>
  <c r="G26"/>
  <c r="E26"/>
  <c r="G21"/>
  <c r="H21"/>
  <c r="E21"/>
  <c r="G13"/>
  <c r="H13"/>
  <c r="E13"/>
  <c r="I8"/>
  <c r="B8"/>
  <c r="B5"/>
  <c r="B4"/>
  <c r="B3"/>
  <c r="B2"/>
  <c r="E8" i="49"/>
  <c r="B8"/>
  <c r="B5"/>
  <c r="B4"/>
  <c r="B3"/>
  <c r="B2"/>
  <c r="E8" i="48"/>
  <c r="B8"/>
  <c r="B5"/>
  <c r="B4"/>
  <c r="B3"/>
  <c r="B2"/>
  <c r="I16" i="47"/>
  <c r="I20"/>
  <c r="I14"/>
  <c r="I8"/>
  <c r="B8"/>
  <c r="B5"/>
  <c r="B4"/>
  <c r="B3"/>
  <c r="B2"/>
  <c r="B2" i="18"/>
  <c r="B3"/>
  <c r="B4"/>
  <c r="B5"/>
  <c r="B8"/>
  <c r="M8"/>
  <c r="K20"/>
  <c r="K24"/>
  <c r="L24"/>
  <c r="K36"/>
  <c r="K39"/>
  <c r="L39"/>
  <c r="K51"/>
  <c r="K54"/>
  <c r="L54"/>
  <c r="K67"/>
  <c r="K82"/>
  <c r="K84"/>
  <c r="K100"/>
  <c r="K101"/>
  <c r="B2" i="46"/>
  <c r="B3"/>
  <c r="B4"/>
  <c r="B5"/>
  <c r="B8"/>
  <c r="E8"/>
  <c r="B2" i="26"/>
  <c r="B3"/>
  <c r="B4"/>
  <c r="B5"/>
  <c r="B8"/>
  <c r="F8"/>
  <c r="C29"/>
  <c r="C33"/>
  <c r="C34"/>
  <c r="B2" i="45"/>
  <c r="B3"/>
  <c r="B4"/>
  <c r="B5"/>
  <c r="B8"/>
  <c r="E8"/>
  <c r="C10"/>
  <c r="D10" s="1"/>
  <c r="E10" s="1"/>
  <c r="B2" i="5"/>
  <c r="B3"/>
  <c r="B4"/>
  <c r="B5"/>
  <c r="B8"/>
  <c r="F8"/>
  <c r="D9"/>
  <c r="D11"/>
  <c r="D12"/>
  <c r="D16" s="1"/>
  <c r="D25" s="1"/>
  <c r="F25" s="1"/>
  <c r="D13"/>
  <c r="D15" s="1"/>
  <c r="D24" s="1"/>
  <c r="F24" s="1"/>
  <c r="D14"/>
  <c r="D23" s="1"/>
  <c r="F23" s="1"/>
  <c r="B2" i="2"/>
  <c r="B3"/>
  <c r="B4"/>
  <c r="B5"/>
  <c r="B8"/>
  <c r="E8"/>
  <c r="H60" i="59"/>
  <c r="H64"/>
  <c r="D17" i="61"/>
  <c r="G23" i="55"/>
  <c r="K88" i="18"/>
  <c r="L88"/>
  <c r="K104"/>
  <c r="L104"/>
  <c r="K70"/>
  <c r="L70"/>
  <c r="D16" i="61"/>
  <c r="D15"/>
  <c r="H60" i="56"/>
  <c r="H64"/>
  <c r="C35" i="26"/>
  <c r="D35"/>
  <c r="E35"/>
  <c r="F37"/>
  <c r="D22" i="5"/>
  <c r="F22" s="1"/>
  <c r="D14" i="61"/>
  <c r="D20" s="1"/>
  <c r="D27" l="1"/>
  <c r="D29" s="1"/>
  <c r="D24"/>
</calcChain>
</file>

<file path=xl/sharedStrings.xml><?xml version="1.0" encoding="utf-8"?>
<sst xmlns="http://schemas.openxmlformats.org/spreadsheetml/2006/main" count="1545" uniqueCount="648">
  <si>
    <t>No</t>
  </si>
  <si>
    <t xml:space="preserve">DOCUMENTO </t>
  </si>
  <si>
    <t>PROPONENTE</t>
  </si>
  <si>
    <t xml:space="preserve">CARTA DE PRESENTACION FOLIO No </t>
  </si>
  <si>
    <t>CEDULA</t>
  </si>
  <si>
    <t>PORCENTAJE DE PARTICIPACION</t>
  </si>
  <si>
    <t>NOMBRE DE LAS EMPRESAS SUSCRIPTORAS</t>
  </si>
  <si>
    <t>FECHA DE EXPEDICION</t>
  </si>
  <si>
    <t>NOMBRE DE LA EMPRESA</t>
  </si>
  <si>
    <t>FECHA DE VIGENCIA DE LA SOCIEDAD</t>
  </si>
  <si>
    <t>NOMBRE DEL REPRESENTANTE LEGAL</t>
  </si>
  <si>
    <t xml:space="preserve">ACTA DE JUNTA No </t>
  </si>
  <si>
    <t>NOMBRE DEL AUTORIZADO</t>
  </si>
  <si>
    <t>NUMERO DE LA POLIZA</t>
  </si>
  <si>
    <t>INTEGRANTES INCLUIDOS CON NIT</t>
  </si>
  <si>
    <t>ASEGURADO O AFIANZADO</t>
  </si>
  <si>
    <t>SI</t>
  </si>
  <si>
    <t>CUMPLE</t>
  </si>
  <si>
    <t>CONCEPTO</t>
  </si>
  <si>
    <t>OBSERVACION</t>
  </si>
  <si>
    <t>ACTIVO CORRIENTE</t>
  </si>
  <si>
    <t>ACTIVO TOTAL</t>
  </si>
  <si>
    <t>PASIVO CORRIENTE</t>
  </si>
  <si>
    <t>PASIVO TOTAL</t>
  </si>
  <si>
    <t>INDICADORES</t>
  </si>
  <si>
    <t>NO</t>
  </si>
  <si>
    <t>N°</t>
  </si>
  <si>
    <t>DECLARACION DE INHABILIDADES E INCOMPATIBILIDADES</t>
  </si>
  <si>
    <t>CUADRO No. 1</t>
  </si>
  <si>
    <t>NOMBRE DEL REVISOR FISCAL</t>
  </si>
  <si>
    <t>AUTORIZACION AL REPRESENTANTE FOLIO No</t>
  </si>
  <si>
    <t>UNIONES TEMPORALES ACTIVIDADES DISCRIMINADAS?</t>
  </si>
  <si>
    <t>REPRESENTANTE DE LA ASOCIACION</t>
  </si>
  <si>
    <t>NOMBRE DE LOS REPRESENTANTES DE LAS EMPRESAS SUSCRIPTORAS</t>
  </si>
  <si>
    <t>VIGENCIA DE LA ASOCIACION</t>
  </si>
  <si>
    <t>CUADRO No.  2</t>
  </si>
  <si>
    <t>CUADRO No. 4</t>
  </si>
  <si>
    <t>EVALUACION FINANCIERA</t>
  </si>
  <si>
    <t>PATRIMONIO</t>
  </si>
  <si>
    <t>FECHA DE INSCRIPCION DE LA SOCIEDAD</t>
  </si>
  <si>
    <t>REPUBLICA DE COLOMBIA</t>
  </si>
  <si>
    <t>HOJA DE VIDA DE</t>
  </si>
  <si>
    <t>FECHA</t>
  </si>
  <si>
    <t>TERMINACION</t>
  </si>
  <si>
    <t>INICIACION</t>
  </si>
  <si>
    <t>X</t>
  </si>
  <si>
    <t>FOLIO</t>
  </si>
  <si>
    <t>FIRMA DEL REPRESENTANTE LEGAL O APODERADO</t>
  </si>
  <si>
    <t>ENTIDAD CONTRATANTE</t>
  </si>
  <si>
    <t>OBJETO DEL CONTRATO</t>
  </si>
  <si>
    <t>3.1</t>
  </si>
  <si>
    <t>3.1.1</t>
  </si>
  <si>
    <t>3.1.2</t>
  </si>
  <si>
    <t>a</t>
  </si>
  <si>
    <t>b</t>
  </si>
  <si>
    <t>3.1.3</t>
  </si>
  <si>
    <t>GARANTIA DE SERIEDAD DE LA PROPUESTA FOLIO No</t>
  </si>
  <si>
    <t>3.2</t>
  </si>
  <si>
    <t xml:space="preserve">CERTIFICADO DE PAGO DE APORTES </t>
  </si>
  <si>
    <t>CERTIFICADO ANTECENDENTES DISCIPLINARIOS REVISOR FISCAL</t>
  </si>
  <si>
    <t>3.4</t>
  </si>
  <si>
    <t>CAPITAL DE TRABAJO</t>
  </si>
  <si>
    <t>HABILITADA</t>
  </si>
  <si>
    <t>CUADRO No. 5</t>
  </si>
  <si>
    <t>Entidad Contratante</t>
  </si>
  <si>
    <t>Cargo Desempeñado</t>
  </si>
  <si>
    <t>3.3</t>
  </si>
  <si>
    <t xml:space="preserve">  </t>
  </si>
  <si>
    <t>PERSONAS JURIDICAS</t>
  </si>
  <si>
    <t>3.1.4</t>
  </si>
  <si>
    <t>REGISTRO UNICO DE PROPONENTES</t>
  </si>
  <si>
    <t>CERTIFICADO DE INSCRIPCION EN RUP FOLIO No</t>
  </si>
  <si>
    <t>FECHA DE VIGENCIA</t>
  </si>
  <si>
    <t>ITEM</t>
  </si>
  <si>
    <t>No.1</t>
  </si>
  <si>
    <t>No.2</t>
  </si>
  <si>
    <t>No.3</t>
  </si>
  <si>
    <t xml:space="preserve">FECHA DE INICIACION </t>
  </si>
  <si>
    <t>FECHA DE TERMINACIÓN</t>
  </si>
  <si>
    <t>CONTRATO</t>
  </si>
  <si>
    <t>TOTAL AÑOS</t>
  </si>
  <si>
    <t>REPRESENTANTE FACULTADO PARA ESTE CONCURSO</t>
  </si>
  <si>
    <t>COBERTURA PARA ESTE CONCURSO</t>
  </si>
  <si>
    <t>HABILITADA POR EL OBJETO SOCIAL</t>
  </si>
  <si>
    <t>3.1.5</t>
  </si>
  <si>
    <t>3.1.6</t>
  </si>
  <si>
    <t>DOCUMENTOS DE CONTENIDO JURIDICO</t>
  </si>
  <si>
    <t>DOCUMENTOS DE LA PROPUESTA TÉCNICA</t>
  </si>
  <si>
    <t>CONTRATISTA</t>
  </si>
  <si>
    <t>DOCUMENTOS DE CONTENIDO FINANCIERO</t>
  </si>
  <si>
    <t xml:space="preserve">CAPITAL DE TRABAJO REQUERIDO </t>
  </si>
  <si>
    <t xml:space="preserve">CAPITAL DE TRABAJO </t>
  </si>
  <si>
    <t xml:space="preserve">CARTA DE CONSORCIO O UNION TEMPORAL FOLIO No </t>
  </si>
  <si>
    <t>INGENIERO DE SISTEMAS</t>
  </si>
  <si>
    <t>DECLARACION APOYO A LA INDUSTRIA NACIONAL</t>
  </si>
  <si>
    <t>SI - 100%</t>
  </si>
  <si>
    <t>PERSONAS NATURALES</t>
  </si>
  <si>
    <t>c</t>
  </si>
  <si>
    <t>FECHA DE EXPEDICION DEL CERTIFICADO</t>
  </si>
  <si>
    <t>CUMPLE VIGENCIA (PLAZO DEL CONTRATO Y UN (1) AÑO MAS)?</t>
  </si>
  <si>
    <t>FORMATO 5 - EXPERIENCIA DEL PROPONENTE</t>
  </si>
  <si>
    <t>CARTA DE COMPROMISO FIRMADA</t>
  </si>
  <si>
    <t>ENDEUDAMIENTO - IET&lt;=70%</t>
  </si>
  <si>
    <t>PATRIMONIO REQUERIDO</t>
  </si>
  <si>
    <t>EXPERIENCIA ACREDITADA O ESPECIFICA</t>
  </si>
  <si>
    <t>CUADRO No. 3</t>
  </si>
  <si>
    <t>NO APLICA</t>
  </si>
  <si>
    <t>FECHA DE APERTURA DEL PROCESO</t>
  </si>
  <si>
    <t>FECHA DE CONSTITUCIÓN</t>
  </si>
  <si>
    <t>EVALUACION CAPACIDAD DE ORGANIZACIÓN</t>
  </si>
  <si>
    <t>INDICADOR EN SMMLV</t>
  </si>
  <si>
    <t>DIFERENCIA</t>
  </si>
  <si>
    <t>CUADRO No. 6</t>
  </si>
  <si>
    <t>INSTITUTO COLOMBIANO PARA LA EVALUACIÓN DE LA EDUCACIÓN - ICFES</t>
  </si>
  <si>
    <t>CONVOCATORIA PUBLICA CP - 002 - 2013</t>
  </si>
  <si>
    <t>CONTRATAR LA IMPRESIÓN Y EMPAQUE DE MATERIALES PARA PRUEBAS DEL ICFES</t>
  </si>
  <si>
    <t xml:space="preserve">PRUEBA DE LA EXISTENCIA Y REPRESENTACION LEGAL </t>
  </si>
  <si>
    <t>CERTIFICADO ÚNICO DE PROPONENTES</t>
  </si>
  <si>
    <t>VALOR ASEGURADO ($349.168.000,00)</t>
  </si>
  <si>
    <t>CLASIFICACION CIIU REVISIÓN 4 (1811) o (1812)</t>
  </si>
  <si>
    <t>CLASIFICACION CIIU REVISIÓN 3.1 (2220) o (2230)</t>
  </si>
  <si>
    <t>BALANCE GENERAL  31-dic-2012</t>
  </si>
  <si>
    <t>CAPACIDAD DE ORGANIZACIÓN - OPERACIONAL</t>
  </si>
  <si>
    <t xml:space="preserve">EXPERIENCIA GENERAL </t>
  </si>
  <si>
    <t>3.4.1</t>
  </si>
  <si>
    <t>3.4.2</t>
  </si>
  <si>
    <t>EXPERIENCIA ACREDITADA O ESPECÍFICA</t>
  </si>
  <si>
    <t>EXPERIENCIA GENERAL</t>
  </si>
  <si>
    <t>3.4.2.1</t>
  </si>
  <si>
    <t>3.4.2.2</t>
  </si>
  <si>
    <t>3.5</t>
  </si>
  <si>
    <t xml:space="preserve">DOCUMENTOS DE EXPERIENCIA </t>
  </si>
  <si>
    <t>3.5.1</t>
  </si>
  <si>
    <t>DECLARACIÓN DE CUMPLIMIENTO DE ESPECIFICACIONES TÉCNICAS, PLAZOS Y OBLIGACIONES</t>
  </si>
  <si>
    <t>FORMATO 6 - FIRMADO REPRESENTANTE LEGAL</t>
  </si>
  <si>
    <t>3.5.2</t>
  </si>
  <si>
    <t>OFERTA DE PLANTA DE PRODUCCIÓN</t>
  </si>
  <si>
    <t>PLANO GENERAL DE LA PLANTA DE PRODUCCIÓN</t>
  </si>
  <si>
    <t>3.5.3</t>
  </si>
  <si>
    <t>PLAN DE OPERACIÓN</t>
  </si>
  <si>
    <t>DESCRIPCIÓN DETALLADA</t>
  </si>
  <si>
    <t>RECIBO E INSTALACIÓN DE ARCHIVOS</t>
  </si>
  <si>
    <t>PREPRENSA</t>
  </si>
  <si>
    <t>IMPRESIÓN</t>
  </si>
  <si>
    <t>ACABADO</t>
  </si>
  <si>
    <t xml:space="preserve">PERSONALIZACIÓN </t>
  </si>
  <si>
    <t>ENTREGAS</t>
  </si>
  <si>
    <t>DESTRUCCIÓN DE MATERIAL SOBRANTE</t>
  </si>
  <si>
    <t>MUESTRA DE LA GRILLA DE COLORES</t>
  </si>
  <si>
    <t>3.5.4</t>
  </si>
  <si>
    <t>PROTOCOLO DE SEGURIDAD</t>
  </si>
  <si>
    <t>CANTIDAD DE CÁMARAS</t>
  </si>
  <si>
    <t>EMPRESA DE VIGILANCIA QUE ATIENDE EL PROTOCOLO</t>
  </si>
  <si>
    <t>3.5.5</t>
  </si>
  <si>
    <t>PERFIL DEL PERSONAL</t>
  </si>
  <si>
    <t>GERENTE DEL PROYECTO</t>
  </si>
  <si>
    <t xml:space="preserve">FORMATO 7 </t>
  </si>
  <si>
    <t>INDICADA EN EL REGISTRO ÚNICO DE PROPONENTES</t>
  </si>
  <si>
    <t>COORDINADOR DE IMPRESIÓN</t>
  </si>
  <si>
    <t>COORDINADOR DE SEGURIDAD</t>
  </si>
  <si>
    <t>COORDINADOR DE INFORMÁTICA</t>
  </si>
  <si>
    <t>COORDINADOR DE ALISTAMIENTO Y EMPAQUE</t>
  </si>
  <si>
    <t>JEFE DE CONTROL DE CALIDAD</t>
  </si>
  <si>
    <t>3.5.6</t>
  </si>
  <si>
    <t>SISTEMAS DE INFORMACIÓN</t>
  </si>
  <si>
    <t>DOCUMENTO INFORMACIÓN DETALLADA</t>
  </si>
  <si>
    <t>MÓDULOS ADICIONALES</t>
  </si>
  <si>
    <t>3.5.7</t>
  </si>
  <si>
    <t>OFERTA DE EQUIPOS</t>
  </si>
  <si>
    <t>FORMATO 8</t>
  </si>
  <si>
    <t>MÁQUINAS IMPRESIÓN</t>
  </si>
  <si>
    <t>MÁQUINAS ACABADOS</t>
  </si>
  <si>
    <t>MAQUINAS PERSONALIZACIÓN</t>
  </si>
  <si>
    <t>MÁQUINAS DESTRUCCIÓN</t>
  </si>
  <si>
    <t>PLAN DE MANTENIMIENTO EQUIPOS OFERTADOS</t>
  </si>
  <si>
    <t>3.5.8</t>
  </si>
  <si>
    <t>PRODUCCIÓN DE HOJAS DE RESPUESTA</t>
  </si>
  <si>
    <t>DOCUMENTO PLAN DE PRODUCCIÓN</t>
  </si>
  <si>
    <t>3.5.9</t>
  </si>
  <si>
    <t>PLAN DE ALISTAMINETO Y EMPAQUE DE MATERIALES</t>
  </si>
  <si>
    <t>DOCUMENTOS DESCRIPCION CONDICIONES</t>
  </si>
  <si>
    <t>3.6</t>
  </si>
  <si>
    <t>PROPUESTA ECONÓMICA</t>
  </si>
  <si>
    <t xml:space="preserve">FORMATO 9 </t>
  </si>
  <si>
    <t>LIQUIDEZ (ILT) &gt;= 1,10</t>
  </si>
  <si>
    <t>CAPACIDAD DE ORGANIZACIÓN OPERACIONAL RUP EN SMMLV</t>
  </si>
  <si>
    <t>ACTIVIDADES DE IMPRESIÓN Y DE SERVICIOS RELACIONADOS CON LA IMPRESIÓN</t>
  </si>
  <si>
    <t>OBJETO SOCIAL INCLUYE ACTIVIDADES MENCIONADAS</t>
  </si>
  <si>
    <t>ANTIGÜEDAD MAYOR O IGUAL A DIEZ (10) AÑOS</t>
  </si>
  <si>
    <t>CONTRATO A PARTIR DEL 01 DE ENERO DE 2008</t>
  </si>
  <si>
    <r>
      <rPr>
        <b/>
        <sz val="12"/>
        <rFont val="Arial"/>
        <family val="2"/>
      </rPr>
      <t>TEMAS:</t>
    </r>
    <r>
      <rPr>
        <sz val="12"/>
        <rFont val="Arial"/>
        <family val="2"/>
      </rPr>
      <t xml:space="preserve"> ACTIVIDADES DE IMPRESIÓN O ACTIVIDADES RELACIONADAS CON LA IMPRESIÓN</t>
    </r>
  </si>
  <si>
    <t>VALOR DEL CONTRATO EN SMMLV</t>
  </si>
  <si>
    <t>VALOR DEL CONTRATO EN PESOS</t>
  </si>
  <si>
    <t>VALOR DEL CONTRATO EN PESOS DE ACUERDO AL PORCENTAJE DE PARTICIPACION</t>
  </si>
  <si>
    <t>VALOR ACUMULADO EN SMMLV &gt;=6.000</t>
  </si>
  <si>
    <t>PORCENTAJE DE PARTICIPACIÓN DEL INTEGRANTE</t>
  </si>
  <si>
    <t>d</t>
  </si>
  <si>
    <t>e</t>
  </si>
  <si>
    <t>f</t>
  </si>
  <si>
    <t>g</t>
  </si>
  <si>
    <t>NOMBRE DEL INTEGRANTE O PROPONENTE INDIVIDUAL</t>
  </si>
  <si>
    <t>EVALUACION TECNICA</t>
  </si>
  <si>
    <t>DECLARACION DE CUMPLIMIENTO DE ESPECIFICACIONES TÉCNICAS, PLAZOS Y OBLIGACIONES</t>
  </si>
  <si>
    <t>Formato 6, debidamente diligenciado</t>
  </si>
  <si>
    <t>OFERTA DE PLANTA DE PRODUCCION</t>
  </si>
  <si>
    <t>Plano General de la Planta de Producción</t>
  </si>
  <si>
    <t>Localización de Áreas de Producción</t>
  </si>
  <si>
    <t>Localización de los Equipos</t>
  </si>
  <si>
    <t>Almacenamiento de Producto Terminado</t>
  </si>
  <si>
    <t>Empaque</t>
  </si>
  <si>
    <t>SUBPROCESOS</t>
  </si>
  <si>
    <t>Recibo e Instalación de Archivos</t>
  </si>
  <si>
    <t>Preprensa</t>
  </si>
  <si>
    <t>impresión</t>
  </si>
  <si>
    <t xml:space="preserve">Acabado </t>
  </si>
  <si>
    <t>Personalización</t>
  </si>
  <si>
    <t>Entregas</t>
  </si>
  <si>
    <t>Destrucción de Material Sobrante</t>
  </si>
  <si>
    <t>Nomenclatura Urbana y Vías de Acceso</t>
  </si>
  <si>
    <t>Recursos</t>
  </si>
  <si>
    <t>Cantidad de Cámaras</t>
  </si>
  <si>
    <t>Nombre de la Empresa de Vigilancia</t>
  </si>
  <si>
    <t>EVALUACION EXPERIENCIA DEL PROPONENTE</t>
  </si>
  <si>
    <t>CUADRO No. 7</t>
  </si>
  <si>
    <t>GERENTE DE PROYECTO</t>
  </si>
  <si>
    <t>TÍTULO OBTENIDO</t>
  </si>
  <si>
    <t xml:space="preserve">AÑO DE GRADO </t>
  </si>
  <si>
    <t>EXPERIENCIA DIRECCIÓN O COORDINACIÓN, DE ACTIVIDADES ADMINISTRATIVAS PARA EL SUMINISTRO DE SERVICIOS DE IMPRESIÓN Y EMPAQUE</t>
  </si>
  <si>
    <t>EXPERIENCIA  &gt;= 5 AÑOS</t>
  </si>
  <si>
    <t xml:space="preserve">ACTIVIDADES RELACIONADAS </t>
  </si>
  <si>
    <t>EXPERIENCIA DIRECCIÓN, O COORDINACIÓN DE ACTIVIDADES DE IMPRESIÓN</t>
  </si>
  <si>
    <t>EXPERIENCIA  &gt;= 3 AÑOS</t>
  </si>
  <si>
    <t>EXPERIENCIA DIRECCIÓN, O COORDINACIÓN DE ACTIVIDADES RELACIONADAS CON SERVICIOS DE SEGURIDAD Y CUSTODIA DE BIENES</t>
  </si>
  <si>
    <t>COORDINADOR DE INFORMATICA</t>
  </si>
  <si>
    <t>EXPERIENCIA DIRECCIÓN, O COORDINACIÓN DE ACTIVIDADES RELACIONADAS CON SISTEMAS DE INFORMACIÓN</t>
  </si>
  <si>
    <t>INGENIERO INDUSTRIAL</t>
  </si>
  <si>
    <t>EXPERIENCIA DIRECCIÓN, O COORDINACIÓN DE ACTIVIDADES RELACIONADAS CON PROCESOS DE EMPAQUE</t>
  </si>
  <si>
    <t>JEFE CONTROL CALIDAD</t>
  </si>
  <si>
    <t>EXPERIENCIA DIRECCIÓN, O COORDINACIÓN DE ACTIVIDADES RELACIONADAS CON SISTEMAS DE GESTIÓN DE CALIDAD Y/O CONTROL DE CALIDAD EN LA PRODUCCIÓN DE IMPRESOS Y EMPAQUES</t>
  </si>
  <si>
    <t>CLASIFICACION DECRETO 1464 DE 2010 (03;23;17)</t>
  </si>
  <si>
    <t>CALIFICACIÓN TECNICA</t>
  </si>
  <si>
    <t>CUADRO No. 8</t>
  </si>
  <si>
    <t>DESCRIPCION DETALLADA DEL SISTEMA</t>
  </si>
  <si>
    <t>RECURSOS (HARDWARE Y SOFTWARE)</t>
  </si>
  <si>
    <t>Empaque de material de examen</t>
  </si>
  <si>
    <t>i</t>
  </si>
  <si>
    <t>ii</t>
  </si>
  <si>
    <t>iii</t>
  </si>
  <si>
    <t>iv</t>
  </si>
  <si>
    <t>v</t>
  </si>
  <si>
    <t>vi</t>
  </si>
  <si>
    <t>vii</t>
  </si>
  <si>
    <t>viii</t>
  </si>
  <si>
    <t>ix</t>
  </si>
  <si>
    <t>MONITOREO DEL AVANCE DE PRODUCCION</t>
  </si>
  <si>
    <t>Contiene módulos sobre información, administración y producción, que en relación con el contrato, permitan reportar inventarios de materia prima, controlar procesos, controlar la producción, y tener integrado el módulo del sistema de gestión de calidad de los procesos.</t>
  </si>
  <si>
    <t>Contine módulos de información de variables y constantes generada sobre el flujo de trabajo de los procesos, rendimientos y condiciones técnicas, alimentados por los equipos que intervienen en los subprocesos de preprensa, impresión, acabados, personalización  y empaque.</t>
  </si>
  <si>
    <t>Permite realizar consultas y generar reportes que puedan ser consultados en cualquier momento desde equipos instalados en el ICFES</t>
  </si>
  <si>
    <t>MODULOS ADICIONALES</t>
  </si>
  <si>
    <t>I.</t>
  </si>
  <si>
    <t>Módulos funcionales que administren información de indicadores administrativos y de proceso, módulos funcionales que permitan modelar y medir riesgos, módulos de medición de Plan de Mejoras de Calidad por sub-proceso, módulos de administración de personal y cumplimiento de metas individuales o rendimiento colectivos</t>
  </si>
  <si>
    <t>No.</t>
  </si>
  <si>
    <t>MÓDULO ADICIONAL</t>
  </si>
  <si>
    <t>PUNTAJE</t>
  </si>
  <si>
    <t>SUBTOTAL</t>
  </si>
  <si>
    <t>II.</t>
  </si>
  <si>
    <t xml:space="preserve">Módulos funcionales que permitan la simulación de procesos productivos u optimización de procesos en tiempo real, análisis de producción, comparativos de rendimientos de producción entre pruebas, modulo estadístico o módulo de simulación de diferentes modos de operación para mejoramientos de rendimientos de proceso, por cada subproceso. </t>
  </si>
  <si>
    <t>Maquina(s) offset rotativa(s) o al menos dos planas equipada(s) con Consola de control cuya información esté integrada al sistema de información de la organización</t>
  </si>
  <si>
    <t>III.</t>
  </si>
  <si>
    <t>1. OFFSET ROTATIVA</t>
  </si>
  <si>
    <t>2. DOS PLANAS EQUIPADAS</t>
  </si>
  <si>
    <t>EQUIPOS</t>
  </si>
  <si>
    <t>MAQUINAS IMPRESIÓN</t>
  </si>
  <si>
    <t>OFFSET ROTATIVAS</t>
  </si>
  <si>
    <t>Rendimiento Tiro/hora</t>
  </si>
  <si>
    <t>OFFSET PLANAS</t>
  </si>
  <si>
    <t>Cabida para pliego (100cm x 70 cm)</t>
  </si>
  <si>
    <t>ALTERNATIVA - Offset rotativa</t>
  </si>
  <si>
    <t>IMPRESIÓN DIGITAL</t>
  </si>
  <si>
    <t>A3</t>
  </si>
  <si>
    <t>EVALUACION MAQUINAS IMPRESIÓN</t>
  </si>
  <si>
    <t>Rendimiento Impresiones/hora (4.000)</t>
  </si>
  <si>
    <t>MAQUINAS ACABADOS</t>
  </si>
  <si>
    <t>COSEDORAS DE ALAMBRE</t>
  </si>
  <si>
    <t>Cantidad (2)</t>
  </si>
  <si>
    <t>Rendimiento cuadernillos/hora - máquina (5.000)</t>
  </si>
  <si>
    <t>PLEGADORAS</t>
  </si>
  <si>
    <t>Cantidad (1)</t>
  </si>
  <si>
    <t>GUILLOTINAS</t>
  </si>
  <si>
    <t>Rendimiento cortes/hora - máquina (20.000)</t>
  </si>
  <si>
    <t>Rendimiento pliegos/hora (6.000)</t>
  </si>
  <si>
    <t>EVALUACION MAQUINAS ACABADOS</t>
  </si>
  <si>
    <t>Cantidad (4)</t>
  </si>
  <si>
    <t>MÁQUINAS PERSONALIZACIÓN</t>
  </si>
  <si>
    <t>EVALUACION MAQUINAS PERSONALIZACION</t>
  </si>
  <si>
    <t>CABEZALES INK JET</t>
  </si>
  <si>
    <t>Cantidad (5)</t>
  </si>
  <si>
    <t>Rendimiento cuadernillos/hora (2.000)</t>
  </si>
  <si>
    <t>TRITURADORAS INDUSTRIALES</t>
  </si>
  <si>
    <t>Rendimiento kilos/hora (20)</t>
  </si>
  <si>
    <t>EVALUACION MAQUINAS DESTRUCCIÓN</t>
  </si>
  <si>
    <t>PLAN DE MANTENIMIENTO</t>
  </si>
  <si>
    <t>PROGRAMA DE MANTENIMIENTO PREVENTIVO</t>
  </si>
  <si>
    <t>Durante la vigencia del contrato</t>
  </si>
  <si>
    <t>EVALUACION PLAN DE MANTENIMIENTO</t>
  </si>
  <si>
    <t>Plan de Producción</t>
  </si>
  <si>
    <t>Tiempo de Producción</t>
  </si>
  <si>
    <t>Equipos</t>
  </si>
  <si>
    <t>PLAN DE ALISTAMIENTO Y EMPAQUE DE MATERIALES - INGRESO DOCENTES</t>
  </si>
  <si>
    <t>Especificaciones líneas de trabajo</t>
  </si>
  <si>
    <t>Cantidad (8)</t>
  </si>
  <si>
    <t>Equipo de la línea de trabajo</t>
  </si>
  <si>
    <t>Perfil del Coordinador y personal operativo</t>
  </si>
  <si>
    <t>PLAN DE ALISTAMIENTO Y EMPAQUE DE MATERIALES - SABER PRO 1</t>
  </si>
  <si>
    <t>Cantidad (7)</t>
  </si>
  <si>
    <t>EVALUACION PLAN DE ALISTAMIENTO    SABER PRO 1</t>
  </si>
  <si>
    <t>PLAN DE ALISTAMIENTO Y EMPAQUE DE MATERIALES - SABER 11 A</t>
  </si>
  <si>
    <t>EVALUACION PLAN DE ALISTAMIENTO    SABER 11 A</t>
  </si>
  <si>
    <t>Cantidad (15)</t>
  </si>
  <si>
    <t>PLAN DE ALISTAMIENTO Y EMPAQUE DE MATERIALES - SABER PRO 2</t>
  </si>
  <si>
    <t>EVALUACION PLAN DE ALISTAMIENTO    SABER PRO 2</t>
  </si>
  <si>
    <t>PLAN DE ALISTAMIENTO Y EMPAQUE DE MATERIALES - TERCE</t>
  </si>
  <si>
    <t>EVALUACION PLAN DE ALISTAMIENTO    TERCE</t>
  </si>
  <si>
    <t>EVALUACION PLAN DE ALISTAMIENTO Y EMPAQUE DE MATERIALES</t>
  </si>
  <si>
    <t>4.7.1.1</t>
  </si>
  <si>
    <t>CALIFICACIÓN TOTAL SISTEMAS DE INFORMACIÓN</t>
  </si>
  <si>
    <t>4.7.1.2</t>
  </si>
  <si>
    <t>3.5.5 EVALUACION DEL PERSONAL</t>
  </si>
  <si>
    <t>Rendimiento Tiro/hora (30.000)</t>
  </si>
  <si>
    <t>Rendimiento Tiro/hora (10.000)</t>
  </si>
  <si>
    <t>Recibo e instalación de archivos</t>
  </si>
  <si>
    <t>Impresión</t>
  </si>
  <si>
    <t>Encuadernación y acabado</t>
  </si>
  <si>
    <t>Empaque de kits de aplicación</t>
  </si>
  <si>
    <t>Destrucción de material sobrante</t>
  </si>
  <si>
    <t>I</t>
  </si>
  <si>
    <t>INDICADOR tiro/hora</t>
  </si>
  <si>
    <t>RENDIMIENTO ADICIONAL CALIFICABLE</t>
  </si>
  <si>
    <t>II</t>
  </si>
  <si>
    <t>PLANAS</t>
  </si>
  <si>
    <t>RENDIMIENTO OFRECIDO</t>
  </si>
  <si>
    <t>RENDIMIENTO OFRECIDO Y/O PROMEDIO</t>
  </si>
  <si>
    <t>III</t>
  </si>
  <si>
    <t>RENDIMIENTO OFRECIDO Y/O PROMEDIO Y/O ADICIONALES</t>
  </si>
  <si>
    <t>DIGITALES</t>
  </si>
  <si>
    <t>INDICADOR Impresiones/hora</t>
  </si>
  <si>
    <t>INDICADOR cuadernillos/hora - máquina</t>
  </si>
  <si>
    <t>INDICADOR pliegos/hora</t>
  </si>
  <si>
    <t>RENDIMIENTO OFRECIDO Y/O ADICIONALES</t>
  </si>
  <si>
    <t>INDICADOR - número guillotinas</t>
  </si>
  <si>
    <t>GUILLOTINAS ADICIONALES</t>
  </si>
  <si>
    <t>GUILLOTINA ADICIONAL CALIFICABLE</t>
  </si>
  <si>
    <t>GUILLOTINAS OFRECIDAS</t>
  </si>
  <si>
    <t>CABEZAL INK JET</t>
  </si>
  <si>
    <t>INDICADOR número cabezales</t>
  </si>
  <si>
    <t>CABEZALES OFRECIDOS</t>
  </si>
  <si>
    <t>CABEZALES ADICIONALES</t>
  </si>
  <si>
    <t>CABEZALES ADICIONAL CALIFICABLE</t>
  </si>
  <si>
    <t>TOTAL PUNTAJE CABEZAL INK JET</t>
  </si>
  <si>
    <t>TOTAL PUNTAJE GUILLOTINAS</t>
  </si>
  <si>
    <t>TOTAL PUNTAJE PLEGADORAS</t>
  </si>
  <si>
    <t>TOTAL PUNTAJE COSEDORAS DE ALAMBRE</t>
  </si>
  <si>
    <t>TOTAL PUNTAJE DIGITALES</t>
  </si>
  <si>
    <t>TOTAL PUNTAJE PLANAS</t>
  </si>
  <si>
    <t>TOTAL PUNTAJE OFFSET ROTATIVAS</t>
  </si>
  <si>
    <t>CALIFICACIÓN TOTAL EQUIPOS</t>
  </si>
  <si>
    <t>4.7.1.3</t>
  </si>
  <si>
    <t>CALCULO TIEMPO PROMEDIO DE PRODUCCIÓN</t>
  </si>
  <si>
    <t>TIPO DE PRUEBA</t>
  </si>
  <si>
    <t>SABER PRO 1</t>
  </si>
  <si>
    <t>SABER PRO 2</t>
  </si>
  <si>
    <t>INGRESO DOCENTES</t>
  </si>
  <si>
    <t>TIEMPO PROMEDIO - SABER PRO 1, SABER PRO 2 E INGRESO DOCENTES</t>
  </si>
  <si>
    <t>4.7.1.4</t>
  </si>
  <si>
    <t>PLAN DE ALISTAMIENTO Y EMPAQUE DE MATERIALES</t>
  </si>
  <si>
    <t>Mesa dos personas, equipo de computo, pistola lectora y gramera</t>
  </si>
  <si>
    <t>TIPO PRUEBA</t>
  </si>
  <si>
    <t>SABER 11 A</t>
  </si>
  <si>
    <t>TERCE</t>
  </si>
  <si>
    <t>INDICADOR 
línea de trabajo</t>
  </si>
  <si>
    <t>LINEA DE TRABAJO OFRECIDAS</t>
  </si>
  <si>
    <t>LINEA DE TRABAJO ADICIONAL CALIFICABLE</t>
  </si>
  <si>
    <t>TOTAL PUNTAJE POR TIPO DE PRUEBA</t>
  </si>
  <si>
    <t>CALIFICACIÓN TOTAL PLAN DE ALISTAMIENTO Y EMPAQUE DE MATERIALES</t>
  </si>
  <si>
    <t>CALIFICACIÓN ECONÓMICA - INGRESO DOCENTES</t>
  </si>
  <si>
    <t xml:space="preserve">PRUEBAS ICFES </t>
  </si>
  <si>
    <t>MATERIAL DE EXAMEN</t>
  </si>
  <si>
    <t>IMPRESIÓN, ARMADO Y PERSONALIZACION DE CUADERNILLOS PLEGADOS DE 12 A 20 PAGINAS, HASTA CON 30 CAMBIOS.</t>
  </si>
  <si>
    <t>UNIDAD</t>
  </si>
  <si>
    <t>IMPRESIÓN, ARMADO Y PERSONALIZACION DE CUADERNILLOS PLEGADOS DE 24 A 36 PAGINAS, HASTA CON 30 CAMBIOS.</t>
  </si>
  <si>
    <t>IMPRESIÓN, ARMADO Y PERSONALIZACION DE CUADERNILLOS COSIDOS (TIPO 1) DE 56 PAGINAS,  HASTA CON 30 CAMBIOS</t>
  </si>
  <si>
    <t>IMPRESIÓN, ARMADO Y PERSONALIZACION DE CUADERNILLOS COSIDOS (TIPO 2) DE 56 PAGINAS HASTA CON 30 CAMBIOS</t>
  </si>
  <si>
    <t>IMPRESIÓN, ARMADO Y PERSONALIZACION DE CUADERNILLOS PEGADOS DE 8 PAGINAS, HASTA CON 30 CAMBIOS</t>
  </si>
  <si>
    <t>IMPRESIÓN Y PERSONALIZACION DE HOJAS DE RESPUESTAS HASTA CON 6 CAMBIOS</t>
  </si>
  <si>
    <t>IMPRESIÓN HOJAS DE OPERACIONES</t>
  </si>
  <si>
    <t>PLANO PARA EXAMEN DE ARQUITECTURA</t>
  </si>
  <si>
    <t>REJILLA PARA CALIFICACION EXAMEN ARQUITECTURA</t>
  </si>
  <si>
    <t>IMPRESIÓN ACTA DE SESION</t>
  </si>
  <si>
    <t>EMPAQUE DE PAQUETES INDIVIDUALES DE MATERIAL DE EXAMEN</t>
  </si>
  <si>
    <t>MATERIAL KIT DE APLICACIÓN</t>
  </si>
  <si>
    <t>IMPRESIÓN MANUAL DE DOS CUARTILLAS MAS UNA HOJA ADICIONAL, CON CINCO CAMBIOS</t>
  </si>
  <si>
    <t xml:space="preserve">IMPRESIÓN MANUAL DE DOS CUARTILLAS </t>
  </si>
  <si>
    <t>IMPRESIÓN MANUAL DE CUATRO CUARTILLAS</t>
  </si>
  <si>
    <t>IMPRESIÓN MANUAL DE UNA CUARTILLA MAS UNA HOJA ADICIONAL, CON DOS CAMBIOS</t>
  </si>
  <si>
    <t>IMPRESIÓN CREDENCIAL CON ESCARAPELA DE 10 * 12</t>
  </si>
  <si>
    <t>IMPRESIÓN CREDENCIAL CON ESCARAPELA DE 10 * 6.2</t>
  </si>
  <si>
    <t>IMPRESIÓN INFORMES CARTA DOS PAGINAS</t>
  </si>
  <si>
    <t xml:space="preserve">IMPRESIÓN AFICHES 32.5 X 50 </t>
  </si>
  <si>
    <t>IMPRESIÓN AFICHES 47 X 68</t>
  </si>
  <si>
    <t>IMPRESION ROTULOS PUERTA SALON CARTA</t>
  </si>
  <si>
    <t>IMPRESIÓN FORMATOS CARTA 2 PAGINAS</t>
  </si>
  <si>
    <t>IMPRESIÓN FORMATOS 35 X 25 DOS PAGINAS</t>
  </si>
  <si>
    <t>IMPRESOS CON INFORMACION VARIABLE CARTA UNA PAGINA</t>
  </si>
  <si>
    <t>IMPRESOS CON INFORMACION VARIABLE OFICIO UNA PAGINA</t>
  </si>
  <si>
    <t xml:space="preserve">IMPRESIÓN INSTRUCCIONES ESPECIFICAS DE LA PRUEBA </t>
  </si>
  <si>
    <t>SUMINISTRO CARPETAS DE YUTE Y EMPAQUE MATERIAL POR DELEGADO</t>
  </si>
  <si>
    <t>SUMINISTRO BOLSAS BLANCAS Y EMPAQUE MATERIAL KIT DE APLICACIÓN</t>
  </si>
  <si>
    <t>ESFEROS DE TINTA ROJA</t>
  </si>
  <si>
    <t>ESFEROS DE TINTA NEGRA</t>
  </si>
  <si>
    <t xml:space="preserve">LAPICES </t>
  </si>
  <si>
    <t>MARCADORES BORRABLES</t>
  </si>
  <si>
    <t>BOLSAS PLASTICAS PARA TAMAÑO CARTA</t>
  </si>
  <si>
    <t xml:space="preserve">BOLSAS PLASTICAS PARA TAMAÑO OFICIO </t>
  </si>
  <si>
    <t>BOLSA PLÁSTICA GRANDE 42.7 X 30</t>
  </si>
  <si>
    <t>CAJA DE BANDAS DE CAUCHO</t>
  </si>
  <si>
    <t>CINTA PEGANTE</t>
  </si>
  <si>
    <t>CAJA DE CLIPS</t>
  </si>
  <si>
    <t>EMPAQUE DEL KIT DE DELEGADO, INCLUYENDO KIT DACTILOSCOPICO Y TIFLOLOGICO SUMINISTRADO POR EL ICFES</t>
  </si>
  <si>
    <t xml:space="preserve">EMPAQUE DE KIT COORDINADOR ICFES </t>
  </si>
  <si>
    <t>EMPAQUE KIT COORDINADOR DE MUNICIPIO</t>
  </si>
  <si>
    <t>ROTULOS CARPETA, BOLSA BLANCA, Y SOBRE DE MANILA DEL KIT DEL DELEGADO, KIT COORDINADOR ICFES, Y KIT COORDINADOR MUNICIPIO</t>
  </si>
  <si>
    <t xml:space="preserve">ROTULOS PARA TULAS Y CAJAS </t>
  </si>
  <si>
    <t>ÍTEM</t>
  </si>
  <si>
    <t>DESCRIPCIÓN</t>
  </si>
  <si>
    <t>MEDIDA</t>
  </si>
  <si>
    <t>CANTIDAD</t>
  </si>
  <si>
    <t>PRECIO UNITARIO</t>
  </si>
  <si>
    <t xml:space="preserve">PRECIO TOTAL DEL ITEM </t>
  </si>
  <si>
    <t>PRECIO TOTAL DE LA OFERTA PRUEBA INGRESO DOCENTES CORREGIDA</t>
  </si>
  <si>
    <t>IMPRESIÓN, ARMADO Y PERSONALIZACION DE CUADERNILLOS PLEGADOS DE 12 A 20 PAGINAS, HASTA CON 90 CAMBIOS.</t>
  </si>
  <si>
    <t>IMPRESIÓN, ARMADO Y PERSONALIZACION DE CUADERNILLOS PLEGADOS DE 24 A 36 PAGINAS, HASTA CON 90 CAMBIOS.</t>
  </si>
  <si>
    <t>IMPRESIÓN, ARMADO Y PERSONALIZACION DE CUADERNILLOS COSIDOS (TIPO 1) DE HASTA 56 PAGINAS,  HASTA CON 90 CAMBIOS</t>
  </si>
  <si>
    <t>IMPRESIÓN, ARMADO Y PERSONALIZACION DE CUADERNILLOS COSIDOS (TIPO 2) DE HASTA 56 PAGINAS CON 90 CAMBIOS</t>
  </si>
  <si>
    <t>IMPRESIÓN, ARMADO Y PERSONALIZACION DE CUADERNILLOS PEGADOS DE 8 PAGINAS, HASTA CON 90 CAMBIOS</t>
  </si>
  <si>
    <t>IMPRESIÓN Y PERSONALIZACION DE HOJAS DE RESPUESTAS HASTA CON 10 CAMBIOS</t>
  </si>
  <si>
    <t>PRECIO TOTAL DE LA OFERTA PRUEBA SABER PRO 1 - CORREGIDA</t>
  </si>
  <si>
    <t>CALIFICACIÓN ECONÓMICA - SABER PRO 1</t>
  </si>
  <si>
    <t>CALIFICACIÓN ECONÓMICA - SABER 11 A</t>
  </si>
  <si>
    <t>IMPRESIÓN, ARMADO Y PERSONALIZACION DE CUADERNILLOS COSIDOS (TIPO 1) DE HASTA 56 PAGINAS,  HASTA CON 30 CAMBIOS</t>
  </si>
  <si>
    <t>IMPRESIÓN, ARMADO Y PERSONALIZACION DE CUADERNILLOS COSIDOS (TIPO 2) DE HASTA 56 PAGINAS CON 30 CAMBIOS</t>
  </si>
  <si>
    <t>IMPRESIÓN Y PERSONALIZACION DE HOJAS DE RESPUESTAS HASTA CON 8 CAMBIOS</t>
  </si>
  <si>
    <t>PRECIO TOTAL DE LA OFERTA PRUEBA SABER 11 A - CORREGIDA</t>
  </si>
  <si>
    <t>CALIFICACIÓN ECONÓMICA - SABER PRO 2</t>
  </si>
  <si>
    <t>PRECIO TOTAL DE LA OFERTA PRUEBA SABER PRO 2 - CORREGIDA</t>
  </si>
  <si>
    <t>IMPRESIÓN, ARMADO Y PERSONALIZACION DE CUADERNILLOS PLEGADOS DE 12 A 20 PAGINAS, HASTA CON 54 CAMBIOS.</t>
  </si>
  <si>
    <t>IMPRESIÓN, ARMADO Y PERSONALIZACION DE CUADERNILLOS PLEGADOS DE 24 A 36 PAGINAS, HASTA CON 54 CAMBIOS.</t>
  </si>
  <si>
    <t>IMPRESIÓN, ARMADO Y PERSONALIZACION DE CUADERNILLOS COSIDOS (TIPO 1) DE HASTA 56 PAGINAS,  HASTA CON 54 CAMBIOS</t>
  </si>
  <si>
    <t>IMPRESIÓN, ARMADO Y PERSONALIZACION DE CUADERNILLOS COSIDOS (TIPO 2) DE HASTA 56 PAGINAS CON 54 CAMBIOS</t>
  </si>
  <si>
    <t>IMPRESIÓN, ARMADO Y PERSONALIZACION DE CUADERNILLOS PEGADOS DE 8 PAGINAS, HASTA CON 54 CAMBIOS</t>
  </si>
  <si>
    <t>IMPRESIÓN Y PERSONALIZACION DE HOJAS DE RESPUESTAS</t>
  </si>
  <si>
    <t>PRECIO TOTAL DE LA OFERTA PARA PRUEBA TERCE - CORREGIDA</t>
  </si>
  <si>
    <t>CALIFICACIÓN ECONÓMICA - TERCE</t>
  </si>
  <si>
    <t>CALIFICACIÓN ECONÓMICA</t>
  </si>
  <si>
    <t>PRECIO TOTAL DE LA OFERTA - CORREGIDA</t>
  </si>
  <si>
    <t>PRESUPUESTO OFICIAL</t>
  </si>
  <si>
    <t>DIFERENCIA DE LA OFERTA CORREGIDA CON EL PRESUPUESTO OFICIAL EN PORCENTAJE</t>
  </si>
  <si>
    <t>CUADRO No. 10</t>
  </si>
  <si>
    <t>CUADRO No. 9-1</t>
  </si>
  <si>
    <t>CUADRO No. 9-2</t>
  </si>
  <si>
    <t>CUADRO No. 9-3</t>
  </si>
  <si>
    <t>CUADRO No. 9-4</t>
  </si>
  <si>
    <t>CUADRO No. 9-5</t>
  </si>
  <si>
    <t>FECHA DE VIGENCIA (09-abr-2013 a 09-jul-2013)</t>
  </si>
  <si>
    <t>PROPONENTE: THOMAS GREG &amp; SONS DE COLOMBIA S.A.</t>
  </si>
  <si>
    <t>PROPUESTA No.4</t>
  </si>
  <si>
    <t>STELLA ROMERO ROJAS</t>
  </si>
  <si>
    <t>10 A 19</t>
  </si>
  <si>
    <t>THOMAS GREG &amp; SONS DE COLOMBIA S.A.</t>
  </si>
  <si>
    <t>21 Y 22</t>
  </si>
  <si>
    <t>ESTADOS DE PROPOSITO GENERAL</t>
  </si>
  <si>
    <t>No. 715 DEL 15 DE MARZO DE 2013</t>
  </si>
  <si>
    <t>GERENTE O SUS SUPLENTES - STELLA ROMERO ROJAS</t>
  </si>
  <si>
    <t>33-44-101077443</t>
  </si>
  <si>
    <t>10 A 13</t>
  </si>
  <si>
    <t>03 - 23 - 17</t>
  </si>
  <si>
    <t>42 A 82</t>
  </si>
  <si>
    <t>CERTIFICACIONES DE EXPERIENCIA EN CONTRATOS</t>
  </si>
  <si>
    <t>93 A 96</t>
  </si>
  <si>
    <t>98 A 101</t>
  </si>
  <si>
    <t>174 A 188</t>
  </si>
  <si>
    <t>190 A 193</t>
  </si>
  <si>
    <t>EMPOSER LTDA</t>
  </si>
  <si>
    <t>140 CAMARAS</t>
  </si>
  <si>
    <t>194 Y 196</t>
  </si>
  <si>
    <t>TURNOS DE 8 HORAS - 24 HORAS</t>
  </si>
  <si>
    <t>SI - 201</t>
  </si>
  <si>
    <t>SI - 210</t>
  </si>
  <si>
    <t>SI - 219</t>
  </si>
  <si>
    <t>SI - 228</t>
  </si>
  <si>
    <t>SI - 238</t>
  </si>
  <si>
    <t>SI - 252</t>
  </si>
  <si>
    <t>260 Y 267</t>
  </si>
  <si>
    <t>268 Y 269</t>
  </si>
  <si>
    <t xml:space="preserve">277 - 280 - 282 - 284 - 286 - 289 - 292 - 294 - 300 - 303 - 306 - 311 - 315 - 317 - 328 - 330 - 331 - </t>
  </si>
  <si>
    <t>335  A 340</t>
  </si>
  <si>
    <t>392 A 397</t>
  </si>
  <si>
    <t>AVENIDA DE LAS AMERICAS  44 - 57 BOGOTA</t>
  </si>
  <si>
    <t>THOMAS GREG AND SONS</t>
  </si>
  <si>
    <t>DOCUMENTOS PARA HABILITACIÓN</t>
  </si>
  <si>
    <t>OFERTA TECNICA Y ECONOMICA</t>
  </si>
  <si>
    <t>EXPERIENCIA ACREDITADA O ESPECIFICA CON EL ICFES</t>
  </si>
  <si>
    <t>CONTRATO A PARTIR DEL 08 DE ABRIL DE 2003</t>
  </si>
  <si>
    <t>FIRMADOS REPRESENTANTE LEGAL, CONTADOR Y REVISOR FISCAL</t>
  </si>
  <si>
    <t>CERTIFICACION BANCARIA CUPO DE CREDITO ($1.400.000.000)</t>
  </si>
  <si>
    <t>No.4</t>
  </si>
  <si>
    <t>No.5</t>
  </si>
  <si>
    <t>No.6</t>
  </si>
  <si>
    <t>No.7</t>
  </si>
  <si>
    <t>No.8</t>
  </si>
  <si>
    <t>No.9</t>
  </si>
  <si>
    <t>UNION TEMPORAL SISTEMA INTEGRADO DE SEGURIDAD S.I.S. 2012</t>
  </si>
  <si>
    <t>Entregas - Protocolos contratista distribucion</t>
  </si>
  <si>
    <t>UNION TEMPORAL SISTEMA INTEGRADO DE SEGURIDAD S.I.S. 2003</t>
  </si>
  <si>
    <t>UNION TEMPORAL SISTEMA INTEGRADO DE SEGURIDAD S.I.S. 2004</t>
  </si>
  <si>
    <t>UNION TEMPORAL SISTEMA INTEGRADO DE SEGURIDAD S.I.S. 2005</t>
  </si>
  <si>
    <t>UNION TEMPORAL SISTEMA INTEGRADO DE SEGURIDAD S.I.S. 2006</t>
  </si>
  <si>
    <t>UNION TEMPORAL SISTEMA INTEGRADO DE SEGURIDAD S.I.S. 2007</t>
  </si>
  <si>
    <t>(1) 8000 - (2) 5400</t>
  </si>
  <si>
    <t>(1) 15333 y (1) 11333</t>
  </si>
  <si>
    <t>8055 CADA UNA</t>
  </si>
  <si>
    <t>(2) de 48000 y (1) de 54000</t>
  </si>
  <si>
    <t>THOMAS GREG &amp; SONS LIMITED (GUERNSEY) S.A.</t>
  </si>
  <si>
    <t>GERENTE DE OPERACIONES</t>
  </si>
  <si>
    <t>THOMAS GREGA &amp; SONS DE COLOMBIA S.A.</t>
  </si>
  <si>
    <t>GERENTE DE PRODUCCION</t>
  </si>
  <si>
    <t>LAURA SOFIA FLOREZ SANABRIA</t>
  </si>
  <si>
    <t>THOMAS GREG &amp; SONS LIMITED (GUERNSEY)</t>
  </si>
  <si>
    <t>DIRECTOR SIS</t>
  </si>
  <si>
    <t>CONTADOR PUBLICO</t>
  </si>
  <si>
    <t>GERENTE DE SEGURIDAD</t>
  </si>
  <si>
    <t>EDGAR TULIO FAJARDO SUAREZ</t>
  </si>
  <si>
    <t>OSCAR JAVIER ALVAREZ FONSECA</t>
  </si>
  <si>
    <t>DIRECTOR DE TECNOLOGIA</t>
  </si>
  <si>
    <t>SANDRA PATRICIA LEON BALLESTEROS</t>
  </si>
  <si>
    <t>GERENTE ADMINISTRATIVO</t>
  </si>
  <si>
    <t>THOMAS GREG EXPRESS S.A.</t>
  </si>
  <si>
    <t>GERENTE ADMINISTRATIVO Y FINANCIERO</t>
  </si>
  <si>
    <t>GERENTE DE PROCESOS ELECTORALES</t>
  </si>
  <si>
    <t>JORGE ALBERTO VELEZ MURIEL</t>
  </si>
  <si>
    <t>INGENIERO QUIMICO</t>
  </si>
  <si>
    <t>THOMAS GREG &amp; SONS DE COLOMBIA</t>
  </si>
  <si>
    <t>JEFE DE LABORATORIO</t>
  </si>
  <si>
    <t>THOMAS GREG &amp; SONS LIMITED ( GUERNSEY)</t>
  </si>
  <si>
    <t>JEFE ADMINISTRATIVO</t>
  </si>
  <si>
    <t>SABER 11A</t>
  </si>
  <si>
    <t>TIEMPO  DE PRODUCCIÓN - DIAS</t>
  </si>
  <si>
    <t>CUPO CREDITO ($1.400.000.000)</t>
  </si>
  <si>
    <t>24 A 33</t>
  </si>
  <si>
    <t>05/ABR/2013 A 10/AGO/2013</t>
  </si>
  <si>
    <t>108 A 188</t>
  </si>
  <si>
    <t>114 - 119 - 122</t>
  </si>
  <si>
    <t>110 - 115 - 120 - 123</t>
  </si>
  <si>
    <t>111 - 116 - 121 - 124</t>
  </si>
  <si>
    <t>112 - 117 - 122 - 124</t>
  </si>
  <si>
    <t>113 - 118 - 125</t>
  </si>
  <si>
    <t>SATISFACTORIO</t>
  </si>
  <si>
    <t>32.211 CADA UNA</t>
  </si>
  <si>
    <t>UNA DE 100x70 Y DOS MEDIO PIEGO</t>
  </si>
  <si>
    <t>10.000 - 13.000 - 10.000</t>
  </si>
  <si>
    <t>THOMAS GREG TRANSPORTE DE VALORES</t>
  </si>
  <si>
    <t>GERENTE DE PLANEACIÓN DE PROYECTOS</t>
  </si>
  <si>
    <t xml:space="preserve">3 A 5  </t>
  </si>
  <si>
    <t>RONALD LOPEZ RUIZ - DELOITTE &amp; TOUCHE LTDA./ ANA ISABEL MEDINA SANCHEZ</t>
  </si>
  <si>
    <t>JUAN CARLOS YAÑEZ ARENAS / STELLA ROMERO ROJAS</t>
  </si>
  <si>
    <t>CERTIFICADOS Y DICTAMINADOS</t>
  </si>
  <si>
    <t>CERTIFICADOS FOLIO 43 Y DICTAMINNADOS FOLIO 45 - 46</t>
  </si>
  <si>
    <t>CERTIFICADO DE VIGENCIA DE MATRICULA DE CONTADOR Y REVISOR FISCAL</t>
  </si>
  <si>
    <t>84 Y 86</t>
  </si>
  <si>
    <t>CERTIFICADO RUP</t>
  </si>
  <si>
    <t>10 Y 11</t>
  </si>
  <si>
    <t>LOTERIA DE BOGOTA</t>
  </si>
  <si>
    <t>Diseño, elaboracion, impresión, empaque, mezcla, distribución, transporte con valor declarado, recolección de la devolución de la billetería no vendida y de los premios con valor declarado de los sorteos ordinarios de la loteria de Bogota.</t>
  </si>
  <si>
    <t>Diseño, elaboracion, impresión,  mezcla, suministro, distribución de billetes de loteria, asi mismo transporte y recolección de premios con valor declarado de los sorteos ordinarios .</t>
  </si>
  <si>
    <t>EMPRESA COMERCIAL LOTERIA DE CUNDINAMARCA</t>
  </si>
  <si>
    <t>OBSERVACIONES</t>
  </si>
  <si>
    <t>EVALUACION</t>
  </si>
  <si>
    <t>No.10</t>
  </si>
  <si>
    <t>No.11</t>
  </si>
  <si>
    <t>No.12</t>
  </si>
  <si>
    <t>UNION TEMPORAL SISTEMA INTEGRADO DE SEGURIDAD S.I.S. 2008</t>
  </si>
  <si>
    <t>UNION TEMPORAL SISTEMA INTEGRADO DE SEGURIDAD S.I.S. 2009</t>
  </si>
  <si>
    <t>UNION TEMPORAL SISTEMA INTEGRADO DE SEGURIDAD S.I.S. 2010</t>
  </si>
  <si>
    <t>CALIFICACION Y CUMPLIMIENTO DEL SERVICIO</t>
  </si>
  <si>
    <t>NO TIENE DESCUENTO DE PUNTOS</t>
  </si>
  <si>
    <t>EXCELENTE</t>
  </si>
  <si>
    <t>BUENO</t>
  </si>
  <si>
    <t>UNION TEMPORAL OPERACIÓN Y LOGISTICA 2012</t>
  </si>
  <si>
    <t>THOMAS GREG &amp; SONS DE COLOMBIA S.A. Y OTROS</t>
  </si>
  <si>
    <t>REGULAR</t>
  </si>
  <si>
    <t>CUADRO No. 5 A</t>
  </si>
  <si>
    <t xml:space="preserve">EVALUACION </t>
  </si>
  <si>
    <t xml:space="preserve">CONTENIDO </t>
  </si>
  <si>
    <t>Planta a cargo de</t>
  </si>
  <si>
    <t>Descripción del Plan</t>
  </si>
  <si>
    <t>Grilla de Colores</t>
  </si>
  <si>
    <t>Los perfiles del personal para los cargos no coinciden con los propuestos, el documento debe revisarse, para la ejecución del contrato. En la lista de materiales deben adicionar papel bond de 60 gramos para hojas de operaciones.</t>
  </si>
  <si>
    <t>REQUISITO</t>
  </si>
  <si>
    <t>OFERTA</t>
  </si>
  <si>
    <t>Descripción detallada del Método</t>
  </si>
  <si>
    <t>ANALISTA DE SISTEMAS</t>
  </si>
  <si>
    <t>Consola de Control conectada al SI</t>
  </si>
  <si>
    <r>
      <rPr>
        <sz val="10"/>
        <color indexed="10"/>
        <rFont val="Arial"/>
        <family val="2"/>
      </rPr>
      <t>CUATRO DE 3.000</t>
    </r>
    <r>
      <rPr>
        <sz val="10"/>
        <rFont val="Arial"/>
        <family val="2"/>
      </rPr>
      <t xml:space="preserve"> - UNA DE 5.400 - SEIS DE  4.500</t>
    </r>
  </si>
  <si>
    <t>Tamaño (A3) minimo</t>
  </si>
  <si>
    <t>Resolución (600 dpi) minimo</t>
  </si>
  <si>
    <t>CUMPLE - NO INCLUYE CONSOLA DE CONTROL CONECTADA AL SI</t>
  </si>
  <si>
    <t>LOS CUATRO EQUIPOS RICOH AFICIO SP 8200DN NO CUMPLEN EL MINIMO DE RENDIMIENTO, Y NO DISPONEN DEL SOPORTE TECNICO, POR LO TANTO, NO SE TOMAN EN CUENTA. CON LOS SIETE EQUIPOS RESTANTE SE CUMPLEN LAS CONDICIONES.</t>
  </si>
  <si>
    <t>EL EQUIPO BAUMFOLDER NO DISPONE DE FICHA TECNICA, POR LO TANTO, NO SE TOMA EN CUENTA. CON EL EQUIPO RESTANTE SE CUMPLEN LAS CONDICIONES.</t>
  </si>
  <si>
    <t>EL CALCULO DEL RENDIMIENTO SE INCLUYE EN EL FOLIO 273 SUPERANDO LA CONDICION MINIMA</t>
  </si>
  <si>
    <t>INCLUYE PARA CADA MAQUINA</t>
  </si>
  <si>
    <t>PRODUCCIÓN DE HOJAS DE RESPUESTA - PARA CADA UNA DE LAS PRUEBAS</t>
  </si>
  <si>
    <t xml:space="preserve">Para la ejecución del contrato, debe precisarse en este Plan, el personal que intervendrá. </t>
  </si>
  <si>
    <t>PROPUESTA No. 4</t>
  </si>
  <si>
    <t>Una Mesa dos personas, un equipo de computo, una pistola lectora y una gramera</t>
  </si>
  <si>
    <t>Folio 335</t>
  </si>
  <si>
    <t>Folio 336 A 340</t>
  </si>
  <si>
    <t>RENDIMIENTO &gt; 20%</t>
  </si>
  <si>
    <t>EQUIPOS MINIMOS</t>
  </si>
  <si>
    <t>EQUIPOS OFRECIDOS</t>
  </si>
  <si>
    <t>EQUIPOS CALIFICABLES</t>
  </si>
  <si>
    <t>MENOR TIEMPO OFRECIDO</t>
  </si>
  <si>
    <t>TIEMPO PROPUESTA SABER 11</t>
  </si>
  <si>
    <t>PUNTAJE MAXIMO</t>
  </si>
  <si>
    <t>PUNTAJE OFERTA</t>
  </si>
  <si>
    <t xml:space="preserve">TIEMPO PROPUESTA OTRAS PRUEBAS </t>
  </si>
  <si>
    <t>PUNTAJE TOTAL HOJAS DE RESPUESTA</t>
  </si>
  <si>
    <t xml:space="preserve">PRECIO TOTAL DE LA PROPUESTA INGRESO DOCENTES </t>
  </si>
  <si>
    <t>DIFERENCIA EN PORCENTAJE</t>
  </si>
  <si>
    <t>PRECIO TOTAL DE LA PROPUESTA SABER PRO 1</t>
  </si>
  <si>
    <t>PRECIO TOTAL DE LA PROPUESTA SABER 11 A</t>
  </si>
  <si>
    <t>PRECIO TOTAL DE LA PROPUESTA SABER PRO 2</t>
  </si>
  <si>
    <t>PROPUESTA DE MENOR VALOR</t>
  </si>
  <si>
    <t xml:space="preserve">PROPUESTA </t>
  </si>
  <si>
    <t xml:space="preserve">Sistema y Perídodos de Grabación </t>
  </si>
  <si>
    <t>Cobertura de seguridad</t>
  </si>
  <si>
    <t>COBERTURA DE SEGURIDAD</t>
  </si>
  <si>
    <t>CUADRO No. 6 A</t>
  </si>
  <si>
    <t>CUADRO No. 6 B</t>
  </si>
  <si>
    <t>COMPROMISO DE PARTICIPACION</t>
  </si>
</sst>
</file>

<file path=xl/styles.xml><?xml version="1.0" encoding="utf-8"?>
<styleSheet xmlns="http://schemas.openxmlformats.org/spreadsheetml/2006/main">
  <numFmts count="18">
    <numFmt numFmtId="180" formatCode="_ * #,##0.00_ ;_ * \-#,##0.00_ ;_ * &quot;-&quot;??_ ;_ @_ "/>
    <numFmt numFmtId="182" formatCode="_-* #,##0\ _P_t_s_-;\-* #,##0\ _P_t_s_-;_-* &quot;-&quot;\ _P_t_s_-;_-@_-"/>
    <numFmt numFmtId="183" formatCode="_-* #,##0.00\ &quot;Pts&quot;_-;\-* #,##0.00\ &quot;Pts&quot;_-;_-* &quot;-&quot;??\ &quot;Pts&quot;_-;_-@_-"/>
    <numFmt numFmtId="184" formatCode="_-* #,##0.00\ _P_t_s_-;\-* #,##0.00\ _P_t_s_-;_-* &quot;-&quot;??\ _P_t_s_-;_-@_-"/>
    <numFmt numFmtId="185" formatCode="d\-mmm\-yy"/>
    <numFmt numFmtId="186" formatCode="_-* #,##0\ _p_t_a_-;\-* #,##0\ _p_t_a_-;_-* &quot;-&quot;\ _p_t_a_-;_-@_-"/>
    <numFmt numFmtId="187" formatCode="0.0"/>
    <numFmt numFmtId="189" formatCode="_ * #,##0.0_ ;_ * \-#,##0.0_ ;_ * &quot;-&quot;_ ;_ @_ "/>
    <numFmt numFmtId="190" formatCode="&quot;$&quot;\ #,##0.00"/>
    <numFmt numFmtId="191" formatCode="_-* #,##0.00\ [$€]_-;\-* #,##0.00\ [$€]_-;_-* &quot;-&quot;??\ [$€]_-;_-@_-"/>
    <numFmt numFmtId="193" formatCode="#,##0_ ;\-#,##0\ "/>
    <numFmt numFmtId="195" formatCode="[$-C0A]d\-mmm\-yy;@"/>
    <numFmt numFmtId="196" formatCode="[$$-240A]\ #,##0.00"/>
    <numFmt numFmtId="198" formatCode="0;[Red]0"/>
    <numFmt numFmtId="215" formatCode="#,##0.00_ ;\-#,##0.00\ "/>
    <numFmt numFmtId="221" formatCode="_-* #,##0\ _P_t_s_-;\-* #,##0\ _P_t_s_-;_-* &quot;-&quot;??\ _P_t_s_-;_-@_-"/>
    <numFmt numFmtId="222" formatCode="_-* #,##0\ _€_-;\-* #,##0\ _€_-;_-* &quot;-&quot;??\ _€_-;_-@_-"/>
    <numFmt numFmtId="225" formatCode="0.00000%"/>
  </numFmts>
  <fonts count="30">
    <font>
      <sz val="10"/>
      <name val="Arial"/>
    </font>
    <font>
      <b/>
      <sz val="10"/>
      <name val="Arial"/>
    </font>
    <font>
      <sz val="10"/>
      <name val="Arial"/>
      <family val="2"/>
    </font>
    <font>
      <b/>
      <sz val="10"/>
      <name val="Arial"/>
      <family val="2"/>
    </font>
    <font>
      <b/>
      <sz val="12"/>
      <name val="Arial"/>
      <family val="2"/>
    </font>
    <font>
      <sz val="12"/>
      <name val="Arial"/>
      <family val="2"/>
    </font>
    <font>
      <sz val="14"/>
      <name val="Arial"/>
      <family val="2"/>
    </font>
    <font>
      <b/>
      <sz val="14"/>
      <name val="Arial"/>
      <family val="2"/>
    </font>
    <font>
      <b/>
      <sz val="11"/>
      <name val="Arial"/>
      <family val="2"/>
    </font>
    <font>
      <b/>
      <sz val="14"/>
      <name val="Arial"/>
      <family val="2"/>
    </font>
    <font>
      <b/>
      <sz val="10"/>
      <color indexed="10"/>
      <name val="Arial"/>
      <family val="2"/>
    </font>
    <font>
      <b/>
      <sz val="11"/>
      <name val="Arial"/>
      <family val="2"/>
    </font>
    <font>
      <b/>
      <sz val="9"/>
      <name val="Arial"/>
      <family val="2"/>
    </font>
    <font>
      <sz val="10"/>
      <name val="Arial"/>
      <family val="2"/>
    </font>
    <font>
      <b/>
      <sz val="16"/>
      <name val="Arial"/>
      <family val="2"/>
    </font>
    <font>
      <sz val="10"/>
      <name val="Arial"/>
      <family val="2"/>
    </font>
    <font>
      <sz val="9"/>
      <name val="Arial"/>
      <family val="2"/>
    </font>
    <font>
      <sz val="10"/>
      <name val="Arial"/>
      <family val="2"/>
    </font>
    <font>
      <sz val="11"/>
      <name val="Arial"/>
      <family val="2"/>
    </font>
    <font>
      <sz val="7"/>
      <name val="Times New Roman"/>
      <family val="1"/>
    </font>
    <font>
      <u/>
      <sz val="10"/>
      <name val="Arial"/>
      <family val="2"/>
    </font>
    <font>
      <b/>
      <sz val="8"/>
      <name val="Arial"/>
      <family val="2"/>
    </font>
    <font>
      <sz val="8"/>
      <name val="Arial"/>
      <family val="2"/>
    </font>
    <font>
      <sz val="10"/>
      <color indexed="10"/>
      <name val="Arial"/>
      <family val="2"/>
    </font>
    <font>
      <b/>
      <sz val="12"/>
      <color theme="0"/>
      <name val="Arial"/>
      <family val="2"/>
    </font>
    <font>
      <b/>
      <sz val="10"/>
      <color theme="0"/>
      <name val="Arial"/>
      <family val="2"/>
    </font>
    <font>
      <b/>
      <sz val="12"/>
      <color rgb="FFFF0000"/>
      <name val="Arial"/>
      <family val="2"/>
    </font>
    <font>
      <sz val="12"/>
      <color rgb="FFFF0000"/>
      <name val="Arial"/>
      <family val="2"/>
    </font>
    <font>
      <b/>
      <sz val="11"/>
      <color rgb="FF0000FF"/>
      <name val="Arial"/>
      <family val="2"/>
    </font>
    <font>
      <b/>
      <sz val="10"/>
      <color rgb="FF0000FF"/>
      <name val="Arial"/>
      <family val="2"/>
    </font>
  </fonts>
  <fills count="1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s>
  <borders count="128">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diagonal/>
    </border>
    <border>
      <left style="dotted">
        <color indexed="64"/>
      </left>
      <right style="medium">
        <color indexed="64"/>
      </right>
      <top style="medium">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style="hair">
        <color indexed="64"/>
      </left>
      <right style="dotted">
        <color indexed="64"/>
      </right>
      <top style="medium">
        <color indexed="64"/>
      </top>
      <bottom style="hair">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191" fontId="2" fillId="0" borderId="0" applyFont="0" applyFill="0" applyBorder="0" applyAlignment="0" applyProtection="0"/>
    <xf numFmtId="184" fontId="2" fillId="0" borderId="0" applyFont="0" applyFill="0" applyBorder="0" applyAlignment="0" applyProtection="0"/>
    <xf numFmtId="182" fontId="2" fillId="0" borderId="0" applyFont="0" applyFill="0" applyBorder="0" applyAlignment="0" applyProtection="0"/>
    <xf numFmtId="186" fontId="2" fillId="0" borderId="0" applyFont="0" applyFill="0" applyBorder="0" applyAlignment="0" applyProtection="0"/>
    <xf numFmtId="180" fontId="17" fillId="0" borderId="0" applyFont="0" applyFill="0" applyBorder="0" applyAlignment="0" applyProtection="0"/>
    <xf numFmtId="18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cellStyleXfs>
  <cellXfs count="966">
    <xf numFmtId="0" fontId="0" fillId="0" borderId="0" xfId="0"/>
    <xf numFmtId="0" fontId="2" fillId="0" borderId="0" xfId="0" applyFont="1"/>
    <xf numFmtId="0" fontId="1" fillId="0" borderId="1" xfId="0" applyFont="1" applyBorder="1" applyAlignment="1">
      <alignment horizontal="centerContinuous"/>
    </xf>
    <xf numFmtId="0" fontId="1" fillId="0" borderId="2" xfId="0" applyFont="1" applyBorder="1" applyAlignment="1">
      <alignment horizontal="centerContinuous"/>
    </xf>
    <xf numFmtId="0" fontId="1" fillId="0" borderId="0" xfId="0" applyFont="1" applyBorder="1" applyAlignment="1">
      <alignment horizontal="centerContinuous"/>
    </xf>
    <xf numFmtId="0" fontId="1" fillId="0" borderId="3" xfId="0" applyFont="1" applyBorder="1" applyAlignment="1">
      <alignment horizontal="centerContinuous"/>
    </xf>
    <xf numFmtId="0" fontId="4" fillId="0" borderId="4" xfId="0" applyFont="1" applyBorder="1" applyAlignment="1">
      <alignment horizontal="centerContinuous"/>
    </xf>
    <xf numFmtId="0" fontId="4" fillId="0" borderId="0" xfId="0" applyFont="1" applyBorder="1" applyAlignment="1">
      <alignment horizontal="centerContinuous"/>
    </xf>
    <xf numFmtId="0" fontId="4" fillId="0" borderId="5" xfId="0" applyFont="1" applyBorder="1" applyAlignment="1">
      <alignment horizontal="centerContinuous"/>
    </xf>
    <xf numFmtId="0" fontId="0" fillId="0" borderId="0" xfId="0" applyAlignment="1">
      <alignment vertical="top" wrapText="1"/>
    </xf>
    <xf numFmtId="0" fontId="9" fillId="0" borderId="0" xfId="0" applyFont="1" applyAlignment="1">
      <alignment vertical="center"/>
    </xf>
    <xf numFmtId="186" fontId="9" fillId="0" borderId="0" xfId="4" applyFont="1" applyAlignment="1">
      <alignment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xf numFmtId="14" fontId="0" fillId="0" borderId="0" xfId="0" applyNumberFormat="1" applyAlignment="1">
      <alignment horizontal="left" vertical="center"/>
    </xf>
    <xf numFmtId="186" fontId="2" fillId="0" borderId="0" xfId="4" applyAlignment="1">
      <alignment vertical="center"/>
    </xf>
    <xf numFmtId="187" fontId="0" fillId="0" borderId="0" xfId="0" applyNumberFormat="1" applyAlignment="1">
      <alignment vertical="center"/>
    </xf>
    <xf numFmtId="2" fontId="0" fillId="0" borderId="0" xfId="0" applyNumberFormat="1" applyAlignment="1">
      <alignment horizontal="right" vertical="center"/>
    </xf>
    <xf numFmtId="2" fontId="3" fillId="0" borderId="0" xfId="0" applyNumberFormat="1" applyFont="1" applyAlignment="1">
      <alignment vertical="center"/>
    </xf>
    <xf numFmtId="0" fontId="8" fillId="0" borderId="4" xfId="0" applyFont="1" applyBorder="1" applyAlignment="1">
      <alignment horizontal="centerContinuous"/>
    </xf>
    <xf numFmtId="15" fontId="4" fillId="0" borderId="0" xfId="0" applyNumberFormat="1" applyFont="1"/>
    <xf numFmtId="0" fontId="7" fillId="0" borderId="6" xfId="0" applyFont="1" applyBorder="1" applyAlignment="1">
      <alignment horizontal="center" vertical="center" wrapText="1"/>
    </xf>
    <xf numFmtId="184" fontId="10" fillId="0" borderId="0" xfId="2" applyFont="1"/>
    <xf numFmtId="0" fontId="6" fillId="0" borderId="7" xfId="0" applyFont="1" applyBorder="1" applyAlignment="1">
      <alignment horizontal="left"/>
    </xf>
    <xf numFmtId="0" fontId="7" fillId="0" borderId="7" xfId="0" quotePrefix="1" applyFont="1" applyBorder="1" applyAlignment="1">
      <alignment horizontal="left"/>
    </xf>
    <xf numFmtId="0" fontId="6" fillId="0" borderId="7" xfId="0" applyFont="1" applyBorder="1"/>
    <xf numFmtId="0" fontId="6" fillId="0" borderId="7" xfId="0" applyFont="1" applyBorder="1" applyAlignment="1">
      <alignment vertical="center" wrapText="1"/>
    </xf>
    <xf numFmtId="0" fontId="6" fillId="0" borderId="7" xfId="0" quotePrefix="1" applyFont="1" applyBorder="1" applyAlignment="1">
      <alignment horizontal="left"/>
    </xf>
    <xf numFmtId="0" fontId="7" fillId="0" borderId="7" xfId="0" quotePrefix="1" applyFont="1" applyBorder="1" applyAlignment="1">
      <alignment horizontal="left" vertical="center" wrapText="1"/>
    </xf>
    <xf numFmtId="0" fontId="6" fillId="0" borderId="7" xfId="0" applyFont="1" applyBorder="1" applyAlignment="1">
      <alignment horizontal="left" vertical="center" wrapText="1"/>
    </xf>
    <xf numFmtId="0" fontId="6" fillId="0" borderId="7" xfId="0" quotePrefix="1" applyFont="1" applyBorder="1" applyAlignment="1">
      <alignment horizontal="left" vertical="center" wrapText="1"/>
    </xf>
    <xf numFmtId="0" fontId="7" fillId="0" borderId="7" xfId="0" applyFont="1" applyBorder="1" applyAlignment="1">
      <alignment horizontal="left"/>
    </xf>
    <xf numFmtId="0" fontId="6" fillId="0" borderId="8" xfId="0" applyFont="1" applyBorder="1" applyAlignment="1">
      <alignment horizontal="left"/>
    </xf>
    <xf numFmtId="0" fontId="5" fillId="0" borderId="9" xfId="0" applyFont="1" applyBorder="1" applyAlignment="1">
      <alignment horizontal="center"/>
    </xf>
    <xf numFmtId="0" fontId="5" fillId="0" borderId="10" xfId="0" applyFont="1" applyBorder="1" applyAlignment="1">
      <alignment horizontal="justify"/>
    </xf>
    <xf numFmtId="0" fontId="5" fillId="0" borderId="11" xfId="0" applyFont="1" applyBorder="1" applyAlignment="1">
      <alignment horizontal="center"/>
    </xf>
    <xf numFmtId="0" fontId="5" fillId="0" borderId="7" xfId="0" applyFont="1" applyBorder="1" applyAlignment="1">
      <alignment horizontal="left"/>
    </xf>
    <xf numFmtId="0" fontId="5" fillId="0" borderId="7" xfId="0" applyFont="1" applyBorder="1"/>
    <xf numFmtId="0" fontId="5" fillId="0" borderId="7" xfId="0" quotePrefix="1" applyFont="1" applyBorder="1" applyAlignment="1">
      <alignment horizontal="left"/>
    </xf>
    <xf numFmtId="0" fontId="4" fillId="0" borderId="7" xfId="0" applyFont="1" applyBorder="1"/>
    <xf numFmtId="0" fontId="4" fillId="0" borderId="12" xfId="0" applyFont="1" applyBorder="1"/>
    <xf numFmtId="0" fontId="4" fillId="0" borderId="8" xfId="0" applyFont="1" applyBorder="1"/>
    <xf numFmtId="0" fontId="7" fillId="0" borderId="13" xfId="0" applyFont="1" applyBorder="1" applyAlignment="1">
      <alignment horizontal="center" vertical="center" wrapText="1"/>
    </xf>
    <xf numFmtId="0" fontId="0" fillId="0" borderId="0" xfId="0" applyFill="1"/>
    <xf numFmtId="0" fontId="3" fillId="0" borderId="14" xfId="0" applyFont="1" applyBorder="1" applyAlignment="1">
      <alignment horizontal="center" vertical="center" wrapText="1"/>
    </xf>
    <xf numFmtId="0" fontId="9" fillId="0" borderId="0" xfId="0" applyFont="1" applyFill="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13" fillId="0" borderId="0" xfId="0" applyFont="1"/>
    <xf numFmtId="0" fontId="11" fillId="0" borderId="0" xfId="0" applyFont="1"/>
    <xf numFmtId="0" fontId="15" fillId="0" borderId="0" xfId="0" applyFont="1"/>
    <xf numFmtId="0" fontId="13" fillId="0" borderId="4" xfId="0" applyFont="1" applyBorder="1"/>
    <xf numFmtId="0" fontId="6" fillId="0" borderId="18" xfId="0" applyFont="1" applyBorder="1" applyAlignment="1">
      <alignment horizontal="left" vertical="center"/>
    </xf>
    <xf numFmtId="0" fontId="6" fillId="0" borderId="7" xfId="0" applyFont="1" applyBorder="1" applyAlignment="1">
      <alignment horizontal="left" vertical="center"/>
    </xf>
    <xf numFmtId="3" fontId="6" fillId="0" borderId="7" xfId="0" applyNumberFormat="1" applyFont="1" applyBorder="1" applyAlignment="1">
      <alignment horizontal="left" vertical="center"/>
    </xf>
    <xf numFmtId="184" fontId="13" fillId="0" borderId="0" xfId="2" applyFont="1"/>
    <xf numFmtId="0" fontId="13" fillId="0" borderId="0" xfId="0" applyFont="1" applyAlignment="1">
      <alignment horizontal="center"/>
    </xf>
    <xf numFmtId="0" fontId="6" fillId="0" borderId="11"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3" fillId="0" borderId="21" xfId="0" applyFont="1" applyBorder="1" applyAlignment="1">
      <alignment horizontal="center" vertical="center" wrapText="1"/>
    </xf>
    <xf numFmtId="0" fontId="5" fillId="0" borderId="22" xfId="0" applyFont="1" applyBorder="1"/>
    <xf numFmtId="0" fontId="3" fillId="0" borderId="0"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5" fillId="0" borderId="0" xfId="0" applyFont="1" applyBorder="1" applyAlignment="1">
      <alignment horizontal="center" vertical="center" wrapText="1"/>
    </xf>
    <xf numFmtId="4" fontId="16" fillId="0" borderId="0" xfId="0" applyNumberFormat="1" applyFont="1" applyBorder="1" applyAlignment="1">
      <alignment horizontal="center" vertical="center" wrapText="1"/>
    </xf>
    <xf numFmtId="0" fontId="13" fillId="0" borderId="5" xfId="0" applyFont="1" applyBorder="1"/>
    <xf numFmtId="0" fontId="6" fillId="0" borderId="7" xfId="0" applyFont="1" applyBorder="1" applyAlignment="1">
      <alignment horizontal="center" wrapText="1"/>
    </xf>
    <xf numFmtId="0" fontId="6" fillId="0" borderId="18" xfId="0" applyFont="1" applyBorder="1"/>
    <xf numFmtId="9" fontId="5" fillId="0" borderId="25" xfId="0" applyNumberFormat="1" applyFont="1" applyBorder="1" applyAlignment="1">
      <alignment horizontal="center"/>
    </xf>
    <xf numFmtId="0" fontId="2" fillId="0" borderId="14" xfId="0" applyFont="1" applyFill="1" applyBorder="1" applyAlignment="1">
      <alignment horizontal="left" vertical="center" wrapText="1"/>
    </xf>
    <xf numFmtId="4" fontId="2" fillId="0" borderId="26" xfId="0" applyNumberFormat="1" applyFont="1" applyFill="1" applyBorder="1" applyAlignment="1">
      <alignment horizontal="center" vertical="center" wrapText="1"/>
    </xf>
    <xf numFmtId="0" fontId="7" fillId="2" borderId="27" xfId="0" applyFont="1" applyFill="1" applyBorder="1" applyAlignment="1">
      <alignment horizontal="left" vertical="center" wrapText="1"/>
    </xf>
    <xf numFmtId="0" fontId="2" fillId="0" borderId="0" xfId="0" applyFont="1" applyFill="1"/>
    <xf numFmtId="0" fontId="2" fillId="0" borderId="7" xfId="0" applyFont="1" applyFill="1" applyBorder="1" applyAlignment="1">
      <alignment horizontal="left"/>
    </xf>
    <xf numFmtId="0" fontId="3" fillId="2" borderId="28" xfId="0" applyFont="1" applyFill="1" applyBorder="1" applyAlignment="1">
      <alignment horizontal="left"/>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7" fillId="0" borderId="0" xfId="0" applyFont="1" applyBorder="1" applyAlignment="1">
      <alignment horizontal="center" vertical="center"/>
    </xf>
    <xf numFmtId="0" fontId="13" fillId="0" borderId="31" xfId="0" applyFont="1" applyBorder="1"/>
    <xf numFmtId="0" fontId="7" fillId="0" borderId="10" xfId="0" quotePrefix="1" applyFont="1" applyBorder="1" applyAlignment="1">
      <alignment horizontal="left"/>
    </xf>
    <xf numFmtId="190" fontId="6" fillId="0" borderId="7" xfId="3" applyNumberFormat="1" applyFont="1" applyBorder="1" applyAlignment="1">
      <alignment horizontal="left" vertical="center"/>
    </xf>
    <xf numFmtId="0" fontId="7" fillId="0" borderId="7" xfId="0" applyFont="1" applyBorder="1" applyAlignment="1">
      <alignment horizontal="left" vertical="center" wrapText="1"/>
    </xf>
    <xf numFmtId="15" fontId="6" fillId="0" borderId="7" xfId="0" applyNumberFormat="1" applyFont="1" applyBorder="1" applyAlignment="1">
      <alignment horizontal="left" vertical="center" wrapText="1"/>
    </xf>
    <xf numFmtId="185" fontId="6" fillId="0" borderId="7" xfId="0" applyNumberFormat="1" applyFont="1" applyBorder="1" applyAlignment="1">
      <alignment horizontal="left" vertical="center" wrapText="1"/>
    </xf>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15" fontId="6" fillId="0" borderId="0" xfId="0" applyNumberFormat="1"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185" fontId="2" fillId="0" borderId="14" xfId="0" quotePrefix="1" applyNumberFormat="1" applyFont="1" applyBorder="1" applyAlignment="1">
      <alignment horizontal="center" vertical="center" wrapText="1"/>
    </xf>
    <xf numFmtId="185" fontId="2" fillId="0" borderId="14" xfId="0" quotePrefix="1" applyNumberFormat="1" applyFont="1" applyFill="1" applyBorder="1" applyAlignment="1">
      <alignment horizontal="center" vertical="center"/>
    </xf>
    <xf numFmtId="4" fontId="2" fillId="0" borderId="14" xfId="0" applyNumberFormat="1" applyFont="1" applyFill="1" applyBorder="1" applyAlignment="1">
      <alignment horizontal="center" vertical="center"/>
    </xf>
    <xf numFmtId="189" fontId="2" fillId="0" borderId="14" xfId="4" applyNumberFormat="1" applyFont="1" applyBorder="1" applyAlignment="1">
      <alignment horizontal="center" vertical="center"/>
    </xf>
    <xf numFmtId="0" fontId="5" fillId="0" borderId="32" xfId="0" applyFont="1" applyBorder="1" applyAlignment="1">
      <alignment horizontal="center"/>
    </xf>
    <xf numFmtId="0" fontId="5" fillId="0" borderId="33" xfId="0" applyFont="1" applyBorder="1" applyAlignment="1">
      <alignment horizontal="left"/>
    </xf>
    <xf numFmtId="0" fontId="4" fillId="0" borderId="34" xfId="0" applyFont="1" applyFill="1" applyBorder="1" applyAlignment="1">
      <alignment horizontal="center"/>
    </xf>
    <xf numFmtId="0" fontId="2" fillId="0" borderId="4" xfId="0" applyFont="1" applyBorder="1"/>
    <xf numFmtId="0" fontId="2" fillId="0" borderId="0" xfId="0" applyFont="1" applyBorder="1"/>
    <xf numFmtId="0" fontId="6" fillId="0" borderId="7" xfId="0" applyFont="1" applyFill="1" applyBorder="1"/>
    <xf numFmtId="0" fontId="2" fillId="0" borderId="0" xfId="0" applyFont="1" applyAlignment="1">
      <alignment horizontal="center"/>
    </xf>
    <xf numFmtId="0" fontId="7" fillId="2" borderId="35" xfId="0" applyFont="1" applyFill="1" applyBorder="1" applyAlignment="1">
      <alignment horizontal="center" vertical="center" wrapText="1"/>
    </xf>
    <xf numFmtId="0" fontId="6" fillId="0" borderId="9" xfId="0" applyFont="1" applyBorder="1" applyAlignment="1">
      <alignment horizontal="center"/>
    </xf>
    <xf numFmtId="0" fontId="6" fillId="0" borderId="12" xfId="0" applyFont="1" applyBorder="1" applyAlignment="1">
      <alignment horizontal="center"/>
    </xf>
    <xf numFmtId="4" fontId="13" fillId="0" borderId="0" xfId="2" applyNumberFormat="1" applyFont="1" applyAlignment="1">
      <alignment horizontal="left"/>
    </xf>
    <xf numFmtId="0" fontId="7" fillId="0" borderId="7" xfId="0" applyFont="1" applyBorder="1" applyAlignment="1">
      <alignment vertical="center" wrapText="1"/>
    </xf>
    <xf numFmtId="0" fontId="7" fillId="0" borderId="28" xfId="0" quotePrefix="1" applyFont="1" applyBorder="1" applyAlignment="1">
      <alignment horizontal="left"/>
    </xf>
    <xf numFmtId="190" fontId="6" fillId="0" borderId="7" xfId="6" applyNumberFormat="1" applyFont="1" applyBorder="1" applyAlignment="1">
      <alignment horizontal="left"/>
    </xf>
    <xf numFmtId="0" fontId="8" fillId="0" borderId="0" xfId="0" applyFont="1" applyBorder="1" applyAlignment="1">
      <alignment horizontal="left"/>
    </xf>
    <xf numFmtId="0" fontId="0" fillId="0" borderId="0" xfId="0" applyAlignment="1">
      <alignment horizontal="right"/>
    </xf>
    <xf numFmtId="4" fontId="0" fillId="0" borderId="0" xfId="2" applyNumberFormat="1" applyFont="1" applyAlignment="1">
      <alignment horizontal="left"/>
    </xf>
    <xf numFmtId="0" fontId="2" fillId="0" borderId="18" xfId="0" applyFont="1" applyBorder="1" applyAlignment="1">
      <alignment horizontal="left"/>
    </xf>
    <xf numFmtId="0" fontId="8" fillId="0" borderId="36" xfId="0" applyFont="1" applyBorder="1" applyAlignment="1">
      <alignment horizontal="left"/>
    </xf>
    <xf numFmtId="0" fontId="3" fillId="0" borderId="0" xfId="0" applyFont="1" applyFill="1" applyBorder="1" applyAlignment="1">
      <alignment horizontal="center" vertical="center" wrapText="1"/>
    </xf>
    <xf numFmtId="0" fontId="4" fillId="0" borderId="34" xfId="0" applyFont="1" applyBorder="1" applyAlignment="1">
      <alignment horizontal="left" vertical="center"/>
    </xf>
    <xf numFmtId="0" fontId="6" fillId="0" borderId="7" xfId="0" quotePrefix="1" applyFont="1" applyBorder="1" applyAlignment="1">
      <alignment horizontal="left"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7" xfId="0" applyFont="1" applyFill="1" applyBorder="1" applyAlignment="1">
      <alignment horizontal="left"/>
    </xf>
    <xf numFmtId="0" fontId="3" fillId="0" borderId="39" xfId="0" applyFont="1" applyBorder="1" applyAlignment="1">
      <alignment horizontal="center"/>
    </xf>
    <xf numFmtId="0" fontId="3" fillId="0" borderId="13"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0" borderId="42" xfId="0" applyFont="1" applyFill="1" applyBorder="1" applyAlignment="1">
      <alignment horizontal="center"/>
    </xf>
    <xf numFmtId="0" fontId="3" fillId="0" borderId="11" xfId="0" applyFont="1" applyBorder="1" applyAlignment="1">
      <alignment horizontal="right"/>
    </xf>
    <xf numFmtId="0" fontId="3" fillId="0" borderId="32" xfId="0" applyFont="1" applyBorder="1" applyAlignment="1">
      <alignment horizontal="right"/>
    </xf>
    <xf numFmtId="0" fontId="2" fillId="0" borderId="44" xfId="0" applyFont="1" applyBorder="1" applyAlignment="1">
      <alignment horizontal="left"/>
    </xf>
    <xf numFmtId="0" fontId="2" fillId="0" borderId="33" xfId="0" applyFont="1" applyFill="1" applyBorder="1" applyAlignment="1">
      <alignment horizontal="left"/>
    </xf>
    <xf numFmtId="0" fontId="2" fillId="0" borderId="45" xfId="0" applyFont="1" applyBorder="1" applyAlignment="1">
      <alignment horizontal="left"/>
    </xf>
    <xf numFmtId="0" fontId="3" fillId="0" borderId="46" xfId="0" applyFont="1" applyBorder="1" applyAlignment="1">
      <alignment horizontal="right"/>
    </xf>
    <xf numFmtId="0" fontId="2" fillId="0" borderId="47" xfId="0" applyFont="1" applyFill="1" applyBorder="1" applyAlignment="1">
      <alignment horizontal="left"/>
    </xf>
    <xf numFmtId="0" fontId="2" fillId="0" borderId="48" xfId="0" applyFont="1" applyBorder="1" applyAlignment="1">
      <alignment horizontal="left"/>
    </xf>
    <xf numFmtId="0" fontId="2" fillId="0" borderId="49" xfId="0" applyFont="1" applyBorder="1" applyAlignment="1">
      <alignment horizontal="left"/>
    </xf>
    <xf numFmtId="0" fontId="6" fillId="0" borderId="10" xfId="0" applyFont="1" applyBorder="1" applyAlignment="1">
      <alignment horizontal="left"/>
    </xf>
    <xf numFmtId="3" fontId="6" fillId="0" borderId="7" xfId="0" applyNumberFormat="1" applyFont="1" applyFill="1" applyBorder="1" applyAlignment="1">
      <alignment horizontal="left" vertical="center"/>
    </xf>
    <xf numFmtId="0" fontId="6" fillId="0" borderId="7" xfId="0" applyFont="1" applyBorder="1" applyAlignment="1">
      <alignment horizontal="left" wrapText="1"/>
    </xf>
    <xf numFmtId="49" fontId="6" fillId="0" borderId="18" xfId="0" applyNumberFormat="1" applyFont="1" applyBorder="1" applyAlignment="1">
      <alignment horizontal="left" vertical="center"/>
    </xf>
    <xf numFmtId="0" fontId="8" fillId="0" borderId="36" xfId="0" applyFont="1" applyBorder="1" applyAlignment="1">
      <alignment horizontal="left" vertical="center"/>
    </xf>
    <xf numFmtId="0" fontId="3" fillId="0" borderId="20"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Fill="1" applyAlignment="1">
      <alignment vertical="center"/>
    </xf>
    <xf numFmtId="0" fontId="2" fillId="0" borderId="24" xfId="0" applyFont="1" applyBorder="1" applyAlignment="1">
      <alignment vertical="center" wrapText="1"/>
    </xf>
    <xf numFmtId="4" fontId="2" fillId="0" borderId="51" xfId="0" applyNumberFormat="1" applyFont="1" applyFill="1" applyBorder="1" applyAlignment="1">
      <alignment horizontal="center" vertical="center" wrapText="1"/>
    </xf>
    <xf numFmtId="0" fontId="2" fillId="0" borderId="52" xfId="0" applyFont="1" applyFill="1" applyBorder="1" applyAlignment="1">
      <alignment horizontal="left" vertical="center" wrapText="1"/>
    </xf>
    <xf numFmtId="185" fontId="2" fillId="0" borderId="38" xfId="0" applyNumberFormat="1" applyFont="1" applyBorder="1" applyAlignment="1">
      <alignment horizontal="center" vertical="center" wrapText="1"/>
    </xf>
    <xf numFmtId="185" fontId="2" fillId="0" borderId="38" xfId="0" applyNumberFormat="1" applyFont="1" applyFill="1" applyBorder="1" applyAlignment="1">
      <alignment horizontal="center" vertical="center"/>
    </xf>
    <xf numFmtId="4" fontId="2" fillId="0" borderId="38" xfId="0" applyNumberFormat="1" applyFont="1" applyFill="1" applyBorder="1" applyAlignment="1">
      <alignment horizontal="center" vertical="center"/>
    </xf>
    <xf numFmtId="189" fontId="2" fillId="0" borderId="38" xfId="4" applyNumberFormat="1" applyFont="1" applyBorder="1" applyAlignment="1">
      <alignment horizontal="center" vertical="center"/>
    </xf>
    <xf numFmtId="4" fontId="2" fillId="0" borderId="53"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Border="1" applyAlignment="1">
      <alignment vertical="center"/>
    </xf>
    <xf numFmtId="4" fontId="2" fillId="0" borderId="0" xfId="0" applyNumberFormat="1" applyFont="1" applyFill="1" applyBorder="1" applyAlignment="1">
      <alignment horizontal="center" vertical="center" wrapText="1"/>
    </xf>
    <xf numFmtId="0" fontId="7" fillId="0" borderId="7" xfId="0" applyFont="1" applyBorder="1"/>
    <xf numFmtId="0" fontId="6" fillId="0" borderId="32" xfId="0" applyFont="1" applyBorder="1" applyAlignment="1">
      <alignment horizontal="center"/>
    </xf>
    <xf numFmtId="0" fontId="6" fillId="0" borderId="33" xfId="0" applyFont="1" applyBorder="1" applyAlignment="1">
      <alignment horizontal="left"/>
    </xf>
    <xf numFmtId="0" fontId="8"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7" borderId="56" xfId="0" applyFont="1" applyFill="1" applyBorder="1" applyAlignment="1"/>
    <xf numFmtId="0" fontId="4" fillId="7" borderId="18" xfId="0" applyFont="1" applyFill="1" applyBorder="1" applyAlignment="1"/>
    <xf numFmtId="0" fontId="3" fillId="0" borderId="2" xfId="0" applyFont="1" applyBorder="1" applyAlignment="1">
      <alignment horizontal="centerContinuous"/>
    </xf>
    <xf numFmtId="0" fontId="5" fillId="7" borderId="57" xfId="0" applyFont="1" applyFill="1" applyBorder="1" applyAlignment="1">
      <alignment horizontal="left"/>
    </xf>
    <xf numFmtId="0" fontId="5" fillId="7" borderId="42" xfId="0" applyFont="1" applyFill="1" applyBorder="1" applyAlignment="1">
      <alignment horizontal="left"/>
    </xf>
    <xf numFmtId="0" fontId="5" fillId="7" borderId="11" xfId="0" applyFont="1" applyFill="1" applyBorder="1" applyAlignment="1">
      <alignment horizontal="left"/>
    </xf>
    <xf numFmtId="0" fontId="5" fillId="7" borderId="11" xfId="0" applyFont="1" applyFill="1" applyBorder="1" applyAlignment="1">
      <alignment horizontal="left" wrapText="1"/>
    </xf>
    <xf numFmtId="0" fontId="12" fillId="0" borderId="4" xfId="0" applyFont="1" applyBorder="1" applyAlignment="1">
      <alignment horizontal="center" vertical="center" wrapText="1"/>
    </xf>
    <xf numFmtId="0" fontId="7" fillId="2" borderId="58" xfId="0" applyFont="1" applyFill="1" applyBorder="1" applyAlignment="1">
      <alignment horizontal="center" vertical="center" wrapText="1"/>
    </xf>
    <xf numFmtId="0" fontId="6" fillId="0" borderId="33" xfId="0" applyFont="1" applyBorder="1" applyAlignment="1">
      <alignment horizontal="left" vertical="center" wrapText="1"/>
    </xf>
    <xf numFmtId="195" fontId="6" fillId="0" borderId="7" xfId="0" applyNumberFormat="1" applyFont="1" applyBorder="1" applyAlignment="1">
      <alignment horizontal="left"/>
    </xf>
    <xf numFmtId="0" fontId="6" fillId="0" borderId="18" xfId="0" applyFont="1" applyBorder="1" applyAlignment="1">
      <alignment horizontal="left"/>
    </xf>
    <xf numFmtId="0" fontId="6" fillId="0" borderId="18" xfId="0" applyFont="1" applyBorder="1" applyAlignment="1">
      <alignment horizontal="left" wrapText="1"/>
    </xf>
    <xf numFmtId="0" fontId="6" fillId="0" borderId="18" xfId="0" applyFont="1" applyBorder="1" applyAlignment="1">
      <alignment horizontal="center" wrapText="1"/>
    </xf>
    <xf numFmtId="0" fontId="6" fillId="0" borderId="44" xfId="0" applyFont="1" applyBorder="1" applyAlignment="1">
      <alignment horizontal="left" vertical="center" wrapText="1"/>
    </xf>
    <xf numFmtId="0" fontId="8" fillId="0" borderId="59" xfId="0" applyFont="1" applyFill="1" applyBorder="1" applyAlignment="1">
      <alignment horizontal="left"/>
    </xf>
    <xf numFmtId="0" fontId="8" fillId="0" borderId="24" xfId="0" applyFont="1" applyFill="1" applyBorder="1" applyAlignment="1">
      <alignment horizontal="left"/>
    </xf>
    <xf numFmtId="0" fontId="8" fillId="0" borderId="60" xfId="0" applyFont="1" applyFill="1" applyBorder="1" applyAlignment="1">
      <alignment horizontal="left"/>
    </xf>
    <xf numFmtId="0" fontId="8" fillId="0" borderId="0" xfId="0" applyFont="1" applyFill="1" applyBorder="1" applyAlignment="1">
      <alignment horizontal="left" vertical="center"/>
    </xf>
    <xf numFmtId="0" fontId="0" fillId="0" borderId="0" xfId="0" applyBorder="1"/>
    <xf numFmtId="0" fontId="1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3" fillId="0" borderId="57" xfId="0" applyFont="1" applyBorder="1" applyAlignment="1">
      <alignment horizontal="center" vertical="center" wrapText="1"/>
    </xf>
    <xf numFmtId="184" fontId="3" fillId="0" borderId="61" xfId="2" applyFont="1" applyBorder="1" applyAlignment="1">
      <alignment horizontal="center" wrapText="1"/>
    </xf>
    <xf numFmtId="0" fontId="3" fillId="0" borderId="61" xfId="0" applyFont="1" applyBorder="1" applyAlignment="1">
      <alignment horizontal="center" vertical="center"/>
    </xf>
    <xf numFmtId="0" fontId="3" fillId="0" borderId="56" xfId="0" applyFont="1" applyBorder="1" applyAlignment="1">
      <alignment horizontal="center" vertical="center"/>
    </xf>
    <xf numFmtId="0" fontId="4" fillId="0" borderId="27" xfId="0" applyFont="1" applyBorder="1" applyAlignment="1">
      <alignment horizontal="center" vertical="center"/>
    </xf>
    <xf numFmtId="3" fontId="0" fillId="0" borderId="12" xfId="0" applyNumberFormat="1" applyBorder="1" applyAlignment="1">
      <alignment horizontal="center"/>
    </xf>
    <xf numFmtId="0" fontId="8" fillId="0" borderId="1" xfId="0" applyFont="1" applyFill="1" applyBorder="1" applyAlignment="1">
      <alignment horizontal="left"/>
    </xf>
    <xf numFmtId="0" fontId="8" fillId="0" borderId="5" xfId="0" applyFont="1" applyFill="1" applyBorder="1" applyAlignment="1">
      <alignment horizontal="left"/>
    </xf>
    <xf numFmtId="0" fontId="3" fillId="0" borderId="24" xfId="0" applyFont="1" applyBorder="1" applyAlignment="1">
      <alignment horizontal="center" vertical="center" wrapText="1"/>
    </xf>
    <xf numFmtId="0" fontId="18" fillId="0" borderId="11" xfId="0" applyFont="1" applyBorder="1" applyAlignment="1">
      <alignment horizontal="center"/>
    </xf>
    <xf numFmtId="0" fontId="18" fillId="0" borderId="32" xfId="0" applyFont="1" applyBorder="1" applyAlignment="1">
      <alignment horizontal="center"/>
    </xf>
    <xf numFmtId="0" fontId="3" fillId="0" borderId="62" xfId="0" applyFont="1" applyBorder="1" applyAlignment="1">
      <alignment horizontal="center"/>
    </xf>
    <xf numFmtId="0" fontId="2" fillId="0" borderId="63" xfId="0" applyFont="1" applyFill="1" applyBorder="1" applyAlignment="1">
      <alignment horizontal="left"/>
    </xf>
    <xf numFmtId="0" fontId="2" fillId="0" borderId="64" xfId="0" applyFont="1" applyBorder="1" applyAlignment="1">
      <alignment horizontal="left"/>
    </xf>
    <xf numFmtId="0" fontId="3" fillId="0" borderId="11" xfId="0" applyFont="1" applyBorder="1" applyAlignment="1">
      <alignment horizontal="center"/>
    </xf>
    <xf numFmtId="0" fontId="18" fillId="0" borderId="62" xfId="0" applyFont="1" applyBorder="1" applyAlignment="1">
      <alignment horizontal="center"/>
    </xf>
    <xf numFmtId="0" fontId="6" fillId="0" borderId="65" xfId="0" applyFont="1" applyBorder="1" applyAlignment="1">
      <alignment horizontal="center"/>
    </xf>
    <xf numFmtId="4" fontId="6" fillId="0" borderId="66" xfId="2" applyNumberFormat="1" applyFont="1" applyBorder="1" applyAlignment="1">
      <alignment horizontal="left"/>
    </xf>
    <xf numFmtId="4" fontId="6" fillId="0" borderId="67" xfId="2" applyNumberFormat="1" applyFont="1" applyBorder="1" applyAlignment="1">
      <alignment horizontal="left"/>
    </xf>
    <xf numFmtId="0" fontId="8" fillId="0" borderId="0" xfId="0" applyFont="1" applyBorder="1" applyAlignment="1">
      <alignment horizontal="centerContinuous"/>
    </xf>
    <xf numFmtId="0" fontId="8" fillId="0" borderId="34" xfId="0" applyFont="1" applyBorder="1" applyAlignment="1">
      <alignment horizontal="left" vertical="center"/>
    </xf>
    <xf numFmtId="0" fontId="5" fillId="8" borderId="11" xfId="0" applyFont="1" applyFill="1" applyBorder="1" applyAlignment="1">
      <alignment horizontal="center"/>
    </xf>
    <xf numFmtId="0" fontId="5" fillId="8" borderId="22" xfId="0" applyFont="1" applyFill="1" applyBorder="1"/>
    <xf numFmtId="0" fontId="5" fillId="9" borderId="11" xfId="0" applyFont="1" applyFill="1" applyBorder="1" applyAlignment="1">
      <alignment horizontal="center"/>
    </xf>
    <xf numFmtId="0" fontId="5" fillId="9" borderId="7" xfId="0" applyFont="1" applyFill="1" applyBorder="1"/>
    <xf numFmtId="0" fontId="8" fillId="8" borderId="68" xfId="0" applyFont="1" applyFill="1" applyBorder="1" applyAlignment="1">
      <alignment horizontal="left" vertical="center"/>
    </xf>
    <xf numFmtId="0" fontId="8" fillId="8" borderId="69" xfId="0" applyFont="1" applyFill="1" applyBorder="1" applyAlignment="1">
      <alignment horizontal="left" vertical="center"/>
    </xf>
    <xf numFmtId="2" fontId="4" fillId="7" borderId="18" xfId="0" applyNumberFormat="1" applyFont="1" applyFill="1" applyBorder="1" applyAlignment="1"/>
    <xf numFmtId="0" fontId="4" fillId="7" borderId="44" xfId="0" applyFont="1" applyFill="1" applyBorder="1" applyAlignment="1"/>
    <xf numFmtId="0" fontId="7" fillId="0" borderId="33" xfId="0" applyFont="1" applyBorder="1" applyAlignment="1">
      <alignment vertical="center" wrapText="1"/>
    </xf>
    <xf numFmtId="0" fontId="6" fillId="0" borderId="33" xfId="0" applyFont="1" applyBorder="1" applyAlignment="1">
      <alignment vertical="center" wrapText="1"/>
    </xf>
    <xf numFmtId="190" fontId="6" fillId="0" borderId="33" xfId="6" applyNumberFormat="1" applyFont="1" applyBorder="1" applyAlignment="1">
      <alignment horizontal="left"/>
    </xf>
    <xf numFmtId="0" fontId="6" fillId="0" borderId="42" xfId="0" applyFont="1" applyBorder="1" applyAlignment="1">
      <alignment horizontal="center"/>
    </xf>
    <xf numFmtId="0" fontId="6" fillId="0" borderId="28" xfId="0" applyFont="1" applyBorder="1" applyAlignment="1">
      <alignment horizontal="left"/>
    </xf>
    <xf numFmtId="0" fontId="6" fillId="0" borderId="43" xfId="0" applyFont="1" applyBorder="1" applyAlignment="1">
      <alignment horizontal="left" vertical="center"/>
    </xf>
    <xf numFmtId="0" fontId="6" fillId="0" borderId="28" xfId="0" applyFont="1" applyBorder="1" applyAlignment="1">
      <alignment vertical="center" wrapText="1"/>
    </xf>
    <xf numFmtId="190" fontId="6" fillId="0" borderId="28" xfId="6" applyNumberFormat="1" applyFont="1" applyBorder="1" applyAlignment="1">
      <alignment horizontal="left"/>
    </xf>
    <xf numFmtId="0" fontId="7" fillId="0" borderId="70" xfId="0" applyFont="1" applyBorder="1"/>
    <xf numFmtId="0" fontId="7" fillId="2" borderId="71" xfId="0" applyFont="1" applyFill="1" applyBorder="1" applyAlignment="1">
      <alignment horizontal="center" vertical="center"/>
    </xf>
    <xf numFmtId="4" fontId="6" fillId="2" borderId="72" xfId="3" applyNumberFormat="1" applyFont="1" applyFill="1" applyBorder="1" applyAlignment="1">
      <alignment horizontal="left" vertical="center"/>
    </xf>
    <xf numFmtId="0" fontId="7" fillId="2" borderId="27" xfId="0" applyFont="1" applyFill="1" applyBorder="1" applyAlignment="1">
      <alignment horizontal="left" vertical="center"/>
    </xf>
    <xf numFmtId="0" fontId="6" fillId="0" borderId="73" xfId="0" applyFont="1" applyBorder="1"/>
    <xf numFmtId="0" fontId="18" fillId="0" borderId="74" xfId="0" applyFont="1" applyFill="1" applyBorder="1" applyAlignment="1">
      <alignment horizontal="left" vertical="center"/>
    </xf>
    <xf numFmtId="0" fontId="8" fillId="0" borderId="7" xfId="0" applyFont="1" applyFill="1" applyBorder="1" applyAlignment="1">
      <alignment horizontal="left" vertical="center"/>
    </xf>
    <xf numFmtId="0" fontId="0" fillId="0" borderId="0" xfId="0" applyAlignment="1">
      <alignment horizontal="center"/>
    </xf>
    <xf numFmtId="0" fontId="0" fillId="0" borderId="11" xfId="0" applyBorder="1" applyAlignment="1">
      <alignment horizontal="center"/>
    </xf>
    <xf numFmtId="0" fontId="2" fillId="0" borderId="7" xfId="0" applyFont="1" applyBorder="1"/>
    <xf numFmtId="0" fontId="2" fillId="0" borderId="7" xfId="0" applyFont="1" applyBorder="1" applyAlignment="1">
      <alignment horizontal="center"/>
    </xf>
    <xf numFmtId="0" fontId="2" fillId="0" borderId="18" xfId="0" applyFont="1" applyBorder="1" applyAlignment="1">
      <alignment horizontal="center"/>
    </xf>
    <xf numFmtId="0" fontId="0" fillId="0" borderId="18" xfId="0" applyBorder="1" applyAlignment="1">
      <alignment horizontal="center"/>
    </xf>
    <xf numFmtId="0" fontId="2" fillId="0" borderId="11" xfId="0" applyFont="1" applyBorder="1" applyAlignment="1">
      <alignment horizontal="center"/>
    </xf>
    <xf numFmtId="0" fontId="3" fillId="0" borderId="42" xfId="0" applyFont="1" applyBorder="1" applyAlignment="1">
      <alignment horizontal="center"/>
    </xf>
    <xf numFmtId="0" fontId="3" fillId="0" borderId="34" xfId="0" applyFont="1" applyBorder="1" applyAlignment="1">
      <alignment horizontal="left"/>
    </xf>
    <xf numFmtId="0" fontId="12" fillId="0" borderId="0" xfId="0" applyFont="1" applyBorder="1" applyAlignment="1">
      <alignment horizontal="center" vertical="center" wrapText="1"/>
    </xf>
    <xf numFmtId="9" fontId="6" fillId="0" borderId="0" xfId="10" applyFont="1" applyBorder="1" applyAlignment="1">
      <alignment horizontal="center" vertical="center" wrapText="1"/>
    </xf>
    <xf numFmtId="1" fontId="5" fillId="0" borderId="0" xfId="0" applyNumberFormat="1" applyFont="1" applyBorder="1" applyAlignment="1">
      <alignment horizontal="center" vertical="center" wrapText="1"/>
    </xf>
    <xf numFmtId="9" fontId="6" fillId="0" borderId="0" xfId="0" applyNumberFormat="1" applyFont="1" applyBorder="1" applyAlignment="1">
      <alignment horizontal="center" vertical="center" wrapText="1"/>
    </xf>
    <xf numFmtId="13" fontId="5" fillId="0" borderId="4" xfId="0" quotePrefix="1" applyNumberFormat="1" applyFont="1" applyBorder="1" applyAlignment="1">
      <alignment horizontal="center" vertical="center" wrapText="1"/>
    </xf>
    <xf numFmtId="0" fontId="2" fillId="0" borderId="0" xfId="0" applyFont="1" applyFill="1" applyBorder="1" applyAlignment="1">
      <alignment horizontal="center" vertical="center"/>
    </xf>
    <xf numFmtId="185" fontId="2" fillId="0" borderId="24" xfId="0" quotePrefix="1" applyNumberFormat="1" applyFont="1" applyBorder="1" applyAlignment="1">
      <alignment horizontal="center" vertical="center" wrapText="1"/>
    </xf>
    <xf numFmtId="185" fontId="2" fillId="0" borderId="24" xfId="0" quotePrefix="1" applyNumberFormat="1" applyFont="1" applyFill="1" applyBorder="1" applyAlignment="1">
      <alignment horizontal="center" vertical="center"/>
    </xf>
    <xf numFmtId="4" fontId="2" fillId="0" borderId="24" xfId="0" applyNumberFormat="1" applyFont="1" applyFill="1" applyBorder="1" applyAlignment="1">
      <alignment horizontal="center" vertical="center"/>
    </xf>
    <xf numFmtId="189" fontId="2" fillId="0" borderId="24" xfId="4" applyNumberFormat="1" applyFont="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19" fillId="0" borderId="0" xfId="0" applyFont="1" applyAlignment="1">
      <alignment horizontal="justify" vertical="center"/>
    </xf>
    <xf numFmtId="4" fontId="3" fillId="0" borderId="27" xfId="0" applyNumberFormat="1" applyFont="1" applyBorder="1" applyAlignment="1">
      <alignment horizontal="left"/>
    </xf>
    <xf numFmtId="0" fontId="2" fillId="0" borderId="7" xfId="0" applyFont="1" applyBorder="1" applyAlignment="1">
      <alignment horizontal="justify" vertical="center"/>
    </xf>
    <xf numFmtId="0" fontId="2" fillId="0" borderId="47" xfId="0" applyFont="1" applyBorder="1"/>
    <xf numFmtId="0" fontId="0" fillId="0" borderId="0" xfId="0" applyAlignment="1">
      <alignment horizontal="center" vertical="center"/>
    </xf>
    <xf numFmtId="0" fontId="2" fillId="0" borderId="10" xfId="0" applyFont="1" applyBorder="1" applyAlignment="1">
      <alignment horizontal="center"/>
    </xf>
    <xf numFmtId="0" fontId="2" fillId="0" borderId="7" xfId="0" applyFont="1" applyFill="1" applyBorder="1" applyAlignment="1">
      <alignment horizontal="justify" vertical="center"/>
    </xf>
    <xf numFmtId="3" fontId="0" fillId="0" borderId="71" xfId="0" applyNumberFormat="1" applyBorder="1" applyAlignment="1">
      <alignment horizontal="center"/>
    </xf>
    <xf numFmtId="4" fontId="3" fillId="0" borderId="72" xfId="0" applyNumberFormat="1" applyFont="1" applyBorder="1" applyAlignment="1">
      <alignment horizontal="center"/>
    </xf>
    <xf numFmtId="4" fontId="3" fillId="7" borderId="72" xfId="0" applyNumberFormat="1" applyFont="1" applyFill="1" applyBorder="1" applyAlignment="1">
      <alignment horizontal="center"/>
    </xf>
    <xf numFmtId="0" fontId="0" fillId="0" borderId="9" xfId="0" applyBorder="1" applyAlignment="1">
      <alignment horizontal="center"/>
    </xf>
    <xf numFmtId="0" fontId="0" fillId="0" borderId="25" xfId="0" applyBorder="1"/>
    <xf numFmtId="0" fontId="0" fillId="0" borderId="18" xfId="0" applyBorder="1"/>
    <xf numFmtId="0" fontId="2" fillId="0" borderId="46" xfId="0" applyFont="1" applyBorder="1" applyAlignment="1">
      <alignment horizontal="center"/>
    </xf>
    <xf numFmtId="0" fontId="0" fillId="0" borderId="49" xfId="0" applyBorder="1"/>
    <xf numFmtId="0" fontId="2" fillId="0" borderId="9"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Fill="1" applyBorder="1" applyAlignment="1">
      <alignment horizontal="justify" vertical="center"/>
    </xf>
    <xf numFmtId="0" fontId="0" fillId="0" borderId="75" xfId="0" applyBorder="1"/>
    <xf numFmtId="0" fontId="3" fillId="0" borderId="76" xfId="0" applyFont="1" applyBorder="1" applyAlignment="1">
      <alignment horizontal="center" vertical="center" wrapText="1"/>
    </xf>
    <xf numFmtId="0" fontId="3" fillId="7" borderId="27" xfId="0" applyFont="1" applyFill="1" applyBorder="1" applyAlignment="1">
      <alignment horizontal="center" vertical="center" wrapText="1"/>
    </xf>
    <xf numFmtId="0" fontId="3" fillId="0" borderId="27" xfId="0" applyFont="1" applyBorder="1" applyAlignment="1">
      <alignment horizontal="left" vertical="center"/>
    </xf>
    <xf numFmtId="3" fontId="24" fillId="10" borderId="27" xfId="0" applyNumberFormat="1" applyFont="1" applyFill="1" applyBorder="1" applyAlignment="1">
      <alignment horizontal="center" vertical="center"/>
    </xf>
    <xf numFmtId="0" fontId="2" fillId="0" borderId="0" xfId="0" applyFont="1" applyFill="1" applyBorder="1" applyAlignment="1">
      <alignment horizontal="justify" vertical="center"/>
    </xf>
    <xf numFmtId="0" fontId="2" fillId="0" borderId="10" xfId="0" applyFont="1" applyBorder="1"/>
    <xf numFmtId="0" fontId="2" fillId="0" borderId="7" xfId="0" applyFont="1" applyBorder="1" applyAlignment="1">
      <alignment horizontal="left"/>
    </xf>
    <xf numFmtId="0" fontId="2" fillId="0" borderId="47" xfId="0" applyFont="1" applyBorder="1" applyAlignment="1">
      <alignment horizontal="left"/>
    </xf>
    <xf numFmtId="0" fontId="2" fillId="0" borderId="10" xfId="0" applyFont="1" applyBorder="1" applyAlignment="1">
      <alignment horizontal="left"/>
    </xf>
    <xf numFmtId="0" fontId="2" fillId="0" borderId="63" xfId="0" applyFont="1" applyBorder="1" applyAlignment="1">
      <alignment horizontal="left"/>
    </xf>
    <xf numFmtId="0" fontId="3" fillId="0" borderId="69" xfId="0" applyFont="1" applyFill="1" applyBorder="1" applyAlignment="1">
      <alignment horizontal="center" vertical="center"/>
    </xf>
    <xf numFmtId="0" fontId="3" fillId="7" borderId="0" xfId="0" applyFont="1" applyFill="1" applyBorder="1" applyAlignment="1">
      <alignment horizontal="center" vertical="center"/>
    </xf>
    <xf numFmtId="0" fontId="0" fillId="0" borderId="0" xfId="0" applyBorder="1" applyAlignment="1">
      <alignment horizontal="left"/>
    </xf>
    <xf numFmtId="0" fontId="0" fillId="0" borderId="5" xfId="0" applyBorder="1"/>
    <xf numFmtId="0" fontId="2" fillId="0" borderId="64" xfId="0" applyFont="1" applyBorder="1" applyAlignment="1">
      <alignment horizontal="center"/>
    </xf>
    <xf numFmtId="0" fontId="0" fillId="0" borderId="4" xfId="0" applyBorder="1" applyAlignment="1">
      <alignment horizontal="center"/>
    </xf>
    <xf numFmtId="0" fontId="3" fillId="7" borderId="5" xfId="0" applyFont="1" applyFill="1" applyBorder="1" applyAlignment="1">
      <alignment horizontal="center" vertical="center"/>
    </xf>
    <xf numFmtId="0" fontId="2" fillId="0" borderId="0" xfId="0" applyFont="1" applyBorder="1" applyAlignment="1">
      <alignment horizontal="center" vertical="center"/>
    </xf>
    <xf numFmtId="3" fontId="0" fillId="0" borderId="0" xfId="0" applyNumberFormat="1" applyBorder="1" applyAlignment="1">
      <alignment horizontal="center"/>
    </xf>
    <xf numFmtId="0" fontId="0" fillId="0" borderId="24" xfId="0" applyBorder="1" applyAlignment="1">
      <alignment horizontal="center"/>
    </xf>
    <xf numFmtId="0" fontId="0" fillId="0" borderId="24" xfId="0" applyBorder="1" applyAlignment="1">
      <alignment horizontal="right"/>
    </xf>
    <xf numFmtId="4" fontId="0" fillId="0" borderId="24" xfId="2" applyNumberFormat="1" applyFont="1" applyBorder="1" applyAlignment="1">
      <alignment horizontal="left"/>
    </xf>
    <xf numFmtId="0" fontId="2" fillId="0" borderId="24" xfId="0" applyFont="1" applyBorder="1"/>
    <xf numFmtId="4" fontId="2" fillId="0" borderId="8" xfId="0" applyNumberFormat="1" applyFont="1" applyBorder="1" applyAlignment="1">
      <alignment horizontal="left"/>
    </xf>
    <xf numFmtId="4" fontId="3" fillId="0" borderId="75" xfId="0" applyNumberFormat="1" applyFont="1" applyBorder="1" applyAlignment="1">
      <alignment horizontal="center"/>
    </xf>
    <xf numFmtId="3" fontId="0" fillId="0" borderId="3" xfId="0" applyNumberFormat="1" applyBorder="1" applyAlignment="1">
      <alignment horizontal="center"/>
    </xf>
    <xf numFmtId="4" fontId="3" fillId="7" borderId="3" xfId="0" applyNumberFormat="1" applyFont="1" applyFill="1" applyBorder="1" applyAlignment="1">
      <alignment horizontal="left"/>
    </xf>
    <xf numFmtId="4" fontId="3" fillId="7" borderId="3" xfId="2" applyNumberFormat="1" applyFont="1" applyFill="1" applyBorder="1" applyAlignment="1">
      <alignment horizontal="center"/>
    </xf>
    <xf numFmtId="4" fontId="3" fillId="7" borderId="3" xfId="0" applyNumberFormat="1" applyFont="1" applyFill="1" applyBorder="1" applyAlignment="1">
      <alignment horizontal="center"/>
    </xf>
    <xf numFmtId="4" fontId="3" fillId="7" borderId="0" xfId="0" applyNumberFormat="1" applyFont="1" applyFill="1" applyBorder="1" applyAlignment="1">
      <alignment horizontal="left"/>
    </xf>
    <xf numFmtId="0" fontId="0" fillId="0" borderId="32" xfId="0" applyBorder="1" applyAlignment="1">
      <alignment horizontal="center"/>
    </xf>
    <xf numFmtId="0" fontId="2" fillId="0" borderId="33" xfId="0" applyFont="1" applyBorder="1"/>
    <xf numFmtId="0" fontId="0" fillId="0" borderId="44" xfId="0" applyBorder="1" applyAlignment="1">
      <alignment horizontal="center"/>
    </xf>
    <xf numFmtId="0" fontId="0" fillId="0" borderId="0" xfId="0" applyBorder="1" applyAlignment="1">
      <alignment horizontal="center"/>
    </xf>
    <xf numFmtId="3" fontId="0" fillId="7" borderId="3" xfId="0" applyNumberFormat="1" applyFill="1" applyBorder="1" applyAlignment="1">
      <alignment horizontal="center"/>
    </xf>
    <xf numFmtId="3" fontId="0" fillId="7" borderId="0" xfId="0" applyNumberFormat="1" applyFill="1" applyBorder="1" applyAlignment="1">
      <alignment horizontal="center"/>
    </xf>
    <xf numFmtId="0" fontId="3" fillId="11" borderId="7" xfId="0" applyFont="1" applyFill="1" applyBorder="1"/>
    <xf numFmtId="0" fontId="0" fillId="7" borderId="3" xfId="0" applyFill="1" applyBorder="1" applyAlignment="1">
      <alignment horizontal="center"/>
    </xf>
    <xf numFmtId="0" fontId="3" fillId="7" borderId="3" xfId="0" applyFont="1" applyFill="1" applyBorder="1" applyAlignment="1">
      <alignment horizontal="center"/>
    </xf>
    <xf numFmtId="0" fontId="0" fillId="7" borderId="0" xfId="0" applyFill="1" applyBorder="1" applyAlignment="1">
      <alignment horizontal="center"/>
    </xf>
    <xf numFmtId="0" fontId="3" fillId="11" borderId="10" xfId="0" applyFont="1" applyFill="1" applyBorder="1"/>
    <xf numFmtId="0" fontId="3" fillId="11" borderId="10" xfId="0" applyFont="1" applyFill="1" applyBorder="1" applyAlignment="1">
      <alignment horizontal="justify"/>
    </xf>
    <xf numFmtId="0" fontId="0" fillId="11" borderId="11" xfId="0" applyFill="1" applyBorder="1" applyAlignment="1">
      <alignment horizontal="center"/>
    </xf>
    <xf numFmtId="0" fontId="3" fillId="0" borderId="69" xfId="0" applyFont="1" applyFill="1" applyBorder="1" applyAlignment="1">
      <alignment horizontal="center" vertical="center" wrapText="1"/>
    </xf>
    <xf numFmtId="0" fontId="2" fillId="0" borderId="8" xfId="0" applyFont="1" applyBorder="1"/>
    <xf numFmtId="0" fontId="2" fillId="0" borderId="8" xfId="0" applyFont="1" applyBorder="1" applyAlignment="1">
      <alignment horizontal="center"/>
    </xf>
    <xf numFmtId="0" fontId="2" fillId="0" borderId="12" xfId="0" applyFont="1" applyBorder="1" applyAlignment="1">
      <alignment horizontal="center"/>
    </xf>
    <xf numFmtId="0" fontId="3" fillId="0" borderId="77" xfId="0" applyFont="1" applyBorder="1" applyAlignment="1">
      <alignment horizontal="center" vertical="center" wrapText="1"/>
    </xf>
    <xf numFmtId="0" fontId="0" fillId="0" borderId="59" xfId="0" applyBorder="1" applyAlignment="1">
      <alignment horizontal="center"/>
    </xf>
    <xf numFmtId="0" fontId="0" fillId="0" borderId="24" xfId="0" applyBorder="1"/>
    <xf numFmtId="0" fontId="25" fillId="10" borderId="69"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78"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wrapText="1"/>
    </xf>
    <xf numFmtId="0" fontId="3" fillId="0" borderId="57" xfId="0" applyFont="1" applyBorder="1" applyAlignment="1">
      <alignment horizontal="center" wrapText="1"/>
    </xf>
    <xf numFmtId="0" fontId="2" fillId="0" borderId="0" xfId="0" applyFont="1" applyAlignment="1">
      <alignment horizontal="justify" vertical="center"/>
    </xf>
    <xf numFmtId="0" fontId="3" fillId="0" borderId="27" xfId="0" applyFont="1" applyBorder="1" applyAlignment="1">
      <alignment horizontal="center" vertical="center"/>
    </xf>
    <xf numFmtId="0" fontId="20" fillId="0" borderId="27" xfId="0" applyFont="1" applyBorder="1" applyAlignment="1">
      <alignment horizontal="center" vertical="center"/>
    </xf>
    <xf numFmtId="221" fontId="2" fillId="0" borderId="27" xfId="2" applyNumberFormat="1"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Border="1" applyAlignment="1">
      <alignment vertical="center"/>
    </xf>
    <xf numFmtId="3" fontId="4" fillId="8" borderId="27" xfId="0" applyNumberFormat="1" applyFont="1" applyFill="1" applyBorder="1" applyAlignment="1">
      <alignment horizontal="center" vertical="center" wrapText="1"/>
    </xf>
    <xf numFmtId="0" fontId="0" fillId="0" borderId="0" xfId="0" applyAlignment="1">
      <alignment horizontal="left"/>
    </xf>
    <xf numFmtId="0" fontId="2" fillId="0" borderId="73" xfId="0" applyFont="1" applyBorder="1" applyAlignment="1">
      <alignment horizontal="left"/>
    </xf>
    <xf numFmtId="0" fontId="2" fillId="0" borderId="7" xfId="0" applyFont="1" applyBorder="1" applyAlignment="1">
      <alignment horizontal="center" wrapText="1"/>
    </xf>
    <xf numFmtId="0" fontId="3" fillId="0" borderId="54" xfId="0" applyFont="1" applyBorder="1" applyAlignment="1">
      <alignment horizontal="center" vertical="center" wrapText="1"/>
    </xf>
    <xf numFmtId="0" fontId="8" fillId="0" borderId="3" xfId="0" applyFont="1" applyBorder="1" applyAlignment="1">
      <alignment horizontal="left" vertical="center"/>
    </xf>
    <xf numFmtId="0" fontId="3" fillId="0" borderId="0" xfId="0" applyFont="1" applyBorder="1" applyAlignment="1">
      <alignment horizontal="left"/>
    </xf>
    <xf numFmtId="0" fontId="20" fillId="0" borderId="0" xfId="0" applyFont="1" applyBorder="1" applyAlignment="1">
      <alignment horizontal="center" vertical="center"/>
    </xf>
    <xf numFmtId="221" fontId="2" fillId="0" borderId="0" xfId="2" applyNumberFormat="1" applyFont="1" applyBorder="1" applyAlignment="1">
      <alignment horizontal="center" vertical="center"/>
    </xf>
    <xf numFmtId="3" fontId="4" fillId="0" borderId="0" xfId="0" applyNumberFormat="1" applyFont="1" applyFill="1" applyBorder="1" applyAlignment="1">
      <alignment horizontal="center" vertical="center" wrapText="1"/>
    </xf>
    <xf numFmtId="3" fontId="24" fillId="10" borderId="55" xfId="0" applyNumberFormat="1" applyFont="1" applyFill="1" applyBorder="1" applyAlignment="1">
      <alignment horizontal="center" vertical="center"/>
    </xf>
    <xf numFmtId="3" fontId="24" fillId="0" borderId="4" xfId="0" applyNumberFormat="1" applyFont="1" applyFill="1" applyBorder="1" applyAlignment="1">
      <alignment vertical="center"/>
    </xf>
    <xf numFmtId="0" fontId="21" fillId="12" borderId="27" xfId="9" quotePrefix="1" applyFont="1" applyFill="1" applyBorder="1" applyAlignment="1">
      <alignment horizontal="center"/>
    </xf>
    <xf numFmtId="0" fontId="21" fillId="12" borderId="73" xfId="9" applyFont="1" applyFill="1" applyBorder="1" applyAlignment="1">
      <alignment horizontal="center"/>
    </xf>
    <xf numFmtId="0" fontId="21" fillId="12" borderId="27" xfId="9" applyFont="1" applyFill="1" applyBorder="1"/>
    <xf numFmtId="0" fontId="21" fillId="12" borderId="73" xfId="9" applyFont="1" applyFill="1" applyBorder="1"/>
    <xf numFmtId="0" fontId="22" fillId="12" borderId="73" xfId="9" applyFont="1" applyFill="1" applyBorder="1"/>
    <xf numFmtId="0" fontId="22" fillId="12" borderId="82" xfId="9" applyFont="1" applyFill="1" applyBorder="1"/>
    <xf numFmtId="0" fontId="21" fillId="7" borderId="73" xfId="9" quotePrefix="1" applyFont="1" applyFill="1" applyBorder="1" applyAlignment="1">
      <alignment horizontal="center"/>
    </xf>
    <xf numFmtId="0" fontId="21" fillId="7" borderId="73" xfId="9" applyFont="1" applyFill="1" applyBorder="1" applyAlignment="1">
      <alignment horizontal="center"/>
    </xf>
    <xf numFmtId="0" fontId="21" fillId="7" borderId="73" xfId="9" applyFont="1" applyFill="1" applyBorder="1"/>
    <xf numFmtId="0" fontId="22" fillId="7" borderId="73" xfId="9" applyFont="1" applyFill="1" applyBorder="1"/>
    <xf numFmtId="0" fontId="22" fillId="0" borderId="10" xfId="9" applyFont="1" applyBorder="1" applyAlignment="1">
      <alignment horizontal="center"/>
    </xf>
    <xf numFmtId="49" fontId="22" fillId="0" borderId="10" xfId="9" quotePrefix="1" applyNumberFormat="1" applyFont="1" applyBorder="1" applyAlignment="1">
      <alignment horizontal="center"/>
    </xf>
    <xf numFmtId="0" fontId="21" fillId="12" borderId="83" xfId="9" applyFont="1" applyFill="1" applyBorder="1"/>
    <xf numFmtId="0" fontId="22" fillId="0" borderId="7" xfId="9" applyFont="1" applyBorder="1" applyAlignment="1"/>
    <xf numFmtId="0" fontId="22" fillId="0" borderId="7" xfId="9" quotePrefix="1" applyNumberFormat="1" applyFont="1" applyBorder="1" applyAlignment="1">
      <alignment horizontal="center"/>
    </xf>
    <xf numFmtId="0" fontId="22" fillId="0" borderId="7" xfId="9" applyFont="1" applyBorder="1" applyAlignment="1">
      <alignment vertical="center" wrapText="1"/>
    </xf>
    <xf numFmtId="0" fontId="22" fillId="0" borderId="28" xfId="9" applyFont="1" applyBorder="1" applyAlignment="1">
      <alignment horizontal="center" vertical="center"/>
    </xf>
    <xf numFmtId="222" fontId="18" fillId="0" borderId="7" xfId="2" applyNumberFormat="1" applyFont="1" applyBorder="1" applyAlignment="1"/>
    <xf numFmtId="0" fontId="22" fillId="0" borderId="7" xfId="9" applyFont="1" applyBorder="1" applyAlignment="1">
      <alignment horizontal="center"/>
    </xf>
    <xf numFmtId="222" fontId="18" fillId="0" borderId="7" xfId="2" applyNumberFormat="1" applyFont="1" applyBorder="1"/>
    <xf numFmtId="0" fontId="22" fillId="0" borderId="7" xfId="9" applyFont="1" applyBorder="1" applyAlignment="1">
      <alignment vertical="center"/>
    </xf>
    <xf numFmtId="0" fontId="22" fillId="0" borderId="7" xfId="9" applyFont="1" applyBorder="1" applyAlignment="1">
      <alignment horizontal="center" vertical="center"/>
    </xf>
    <xf numFmtId="0" fontId="22" fillId="0" borderId="63" xfId="9" applyFont="1" applyBorder="1" applyAlignment="1">
      <alignment vertical="center" wrapText="1"/>
    </xf>
    <xf numFmtId="0" fontId="22" fillId="0" borderId="47" xfId="9" applyFont="1" applyBorder="1" applyAlignment="1">
      <alignment horizontal="center" vertical="center"/>
    </xf>
    <xf numFmtId="222" fontId="18" fillId="0" borderId="33" xfId="2" applyNumberFormat="1" applyFont="1" applyBorder="1"/>
    <xf numFmtId="0" fontId="21" fillId="12" borderId="27" xfId="9" applyFont="1" applyFill="1" applyBorder="1" applyAlignment="1">
      <alignment vertical="center"/>
    </xf>
    <xf numFmtId="0" fontId="21" fillId="12" borderId="73" xfId="9" applyFont="1" applyFill="1" applyBorder="1" applyAlignment="1">
      <alignment vertical="center"/>
    </xf>
    <xf numFmtId="0" fontId="22" fillId="0" borderId="33" xfId="9" applyFont="1" applyBorder="1" applyAlignment="1"/>
    <xf numFmtId="0" fontId="22" fillId="0" borderId="28" xfId="9" applyFont="1" applyFill="1" applyBorder="1" applyAlignment="1">
      <alignment vertical="center" wrapText="1"/>
    </xf>
    <xf numFmtId="0" fontId="22" fillId="0" borderId="7" xfId="9" applyFont="1" applyBorder="1" applyAlignment="1">
      <alignment horizontal="center" vertical="center" wrapText="1"/>
    </xf>
    <xf numFmtId="0" fontId="22" fillId="0" borderId="7" xfId="9" applyFont="1" applyFill="1" applyBorder="1" applyAlignment="1">
      <alignment vertical="center"/>
    </xf>
    <xf numFmtId="0" fontId="22" fillId="0" borderId="7" xfId="9" applyFont="1" applyFill="1" applyBorder="1" applyAlignment="1">
      <alignment vertical="center" wrapText="1"/>
    </xf>
    <xf numFmtId="0" fontId="22" fillId="0" borderId="47" xfId="9" applyFont="1" applyBorder="1" applyAlignment="1"/>
    <xf numFmtId="0" fontId="22" fillId="0" borderId="47" xfId="9" quotePrefix="1" applyNumberFormat="1" applyFont="1" applyBorder="1" applyAlignment="1">
      <alignment horizontal="center"/>
    </xf>
    <xf numFmtId="0" fontId="22" fillId="0" borderId="47" xfId="9" applyFont="1" applyBorder="1" applyAlignment="1">
      <alignment vertical="center"/>
    </xf>
    <xf numFmtId="0" fontId="22" fillId="0" borderId="47" xfId="9" applyFont="1" applyBorder="1" applyAlignment="1">
      <alignment horizontal="center" vertical="center" wrapText="1"/>
    </xf>
    <xf numFmtId="0" fontId="22" fillId="0" borderId="0" xfId="9" applyFont="1" applyBorder="1" applyAlignment="1">
      <alignment horizontal="center"/>
    </xf>
    <xf numFmtId="0" fontId="22" fillId="0" borderId="0" xfId="9" applyFont="1" applyBorder="1"/>
    <xf numFmtId="184" fontId="22" fillId="0" borderId="0" xfId="2" applyFont="1" applyBorder="1"/>
    <xf numFmtId="0" fontId="8" fillId="0" borderId="0" xfId="0" applyFont="1" applyBorder="1" applyAlignment="1">
      <alignment horizontal="left" vertical="center"/>
    </xf>
    <xf numFmtId="222" fontId="18" fillId="0" borderId="47" xfId="2" applyNumberFormat="1" applyFont="1" applyBorder="1"/>
    <xf numFmtId="0" fontId="21" fillId="0" borderId="73" xfId="9" quotePrefix="1" applyFont="1" applyFill="1" applyBorder="1" applyAlignment="1">
      <alignment horizontal="center"/>
    </xf>
    <xf numFmtId="0" fontId="21" fillId="0" borderId="73" xfId="9" applyFont="1" applyFill="1" applyBorder="1" applyAlignment="1">
      <alignment horizontal="center"/>
    </xf>
    <xf numFmtId="0" fontId="3" fillId="0" borderId="73" xfId="9" applyFont="1" applyFill="1" applyBorder="1"/>
    <xf numFmtId="0" fontId="21" fillId="0" borderId="73" xfId="9" applyFont="1" applyFill="1" applyBorder="1"/>
    <xf numFmtId="0" fontId="22" fillId="0" borderId="73" xfId="9" applyFont="1" applyFill="1" applyBorder="1"/>
    <xf numFmtId="0" fontId="21" fillId="0" borderId="36" xfId="9" applyFont="1" applyBorder="1" applyAlignment="1">
      <alignment horizontal="center" vertical="center"/>
    </xf>
    <xf numFmtId="0" fontId="21" fillId="0" borderId="36" xfId="9" applyFont="1" applyBorder="1" applyAlignment="1">
      <alignment horizontal="center" vertical="center" wrapText="1"/>
    </xf>
    <xf numFmtId="0" fontId="21" fillId="0" borderId="84" xfId="9" applyFont="1" applyBorder="1" applyAlignment="1">
      <alignment horizontal="center" vertical="center" wrapText="1"/>
    </xf>
    <xf numFmtId="222" fontId="18" fillId="0" borderId="47" xfId="2" applyNumberFormat="1" applyFont="1" applyBorder="1" applyAlignment="1"/>
    <xf numFmtId="222" fontId="18" fillId="0" borderId="28" xfId="2" applyNumberFormat="1" applyFont="1" applyBorder="1" applyAlignment="1"/>
    <xf numFmtId="184" fontId="18" fillId="0" borderId="28" xfId="2" applyFont="1" applyBorder="1" applyAlignment="1"/>
    <xf numFmtId="184" fontId="18" fillId="0" borderId="7" xfId="2" applyFont="1" applyBorder="1"/>
    <xf numFmtId="184" fontId="18" fillId="0" borderId="47" xfId="2" applyFont="1" applyBorder="1"/>
    <xf numFmtId="184" fontId="18" fillId="0" borderId="47" xfId="2" applyFont="1" applyBorder="1" applyAlignment="1"/>
    <xf numFmtId="0" fontId="8" fillId="12" borderId="73" xfId="9" applyFont="1" applyFill="1" applyBorder="1" applyAlignment="1">
      <alignment vertical="center"/>
    </xf>
    <xf numFmtId="0" fontId="18" fillId="12" borderId="73" xfId="9" applyFont="1" applyFill="1" applyBorder="1"/>
    <xf numFmtId="0" fontId="18" fillId="12" borderId="82" xfId="9" applyFont="1" applyFill="1" applyBorder="1"/>
    <xf numFmtId="0" fontId="18" fillId="0" borderId="10" xfId="9" applyFont="1" applyFill="1" applyBorder="1"/>
    <xf numFmtId="222" fontId="18" fillId="0" borderId="10" xfId="9" applyNumberFormat="1" applyFont="1" applyFill="1" applyBorder="1"/>
    <xf numFmtId="0" fontId="18" fillId="0" borderId="7" xfId="9" applyFont="1" applyFill="1" applyBorder="1"/>
    <xf numFmtId="222" fontId="18" fillId="0" borderId="7" xfId="9" applyNumberFormat="1" applyFont="1" applyFill="1" applyBorder="1"/>
    <xf numFmtId="184" fontId="18" fillId="0" borderId="7" xfId="2" applyFont="1" applyBorder="1" applyAlignment="1">
      <alignment horizontal="center"/>
    </xf>
    <xf numFmtId="184" fontId="18" fillId="0" borderId="47" xfId="2" applyFont="1" applyBorder="1" applyAlignment="1">
      <alignment horizontal="center"/>
    </xf>
    <xf numFmtId="222" fontId="18" fillId="0" borderId="47" xfId="9" applyNumberFormat="1" applyFont="1" applyFill="1" applyBorder="1"/>
    <xf numFmtId="184" fontId="2" fillId="0" borderId="28" xfId="2" applyFont="1" applyBorder="1" applyAlignment="1"/>
    <xf numFmtId="184" fontId="2" fillId="0" borderId="7" xfId="2" applyFont="1" applyBorder="1"/>
    <xf numFmtId="184" fontId="2" fillId="0" borderId="47" xfId="2" applyFont="1" applyBorder="1"/>
    <xf numFmtId="0" fontId="2" fillId="12" borderId="73" xfId="9" applyFont="1" applyFill="1" applyBorder="1"/>
    <xf numFmtId="0" fontId="2" fillId="12" borderId="82" xfId="9" applyFont="1" applyFill="1" applyBorder="1"/>
    <xf numFmtId="184" fontId="2" fillId="0" borderId="7" xfId="2" applyFont="1" applyBorder="1" applyAlignment="1">
      <alignment horizontal="center"/>
    </xf>
    <xf numFmtId="184" fontId="2" fillId="0" borderId="47" xfId="2" applyFont="1" applyBorder="1" applyAlignment="1">
      <alignment horizontal="center"/>
    </xf>
    <xf numFmtId="0" fontId="5" fillId="12" borderId="82" xfId="9" applyFont="1" applyFill="1" applyBorder="1"/>
    <xf numFmtId="184" fontId="2" fillId="0" borderId="7" xfId="2" applyFont="1" applyBorder="1" applyAlignment="1"/>
    <xf numFmtId="184" fontId="2" fillId="0" borderId="85" xfId="2" applyFont="1" applyBorder="1" applyAlignment="1"/>
    <xf numFmtId="184" fontId="18" fillId="0" borderId="0" xfId="2" applyFont="1" applyBorder="1"/>
    <xf numFmtId="0" fontId="5" fillId="0" borderId="7" xfId="9" applyFont="1" applyBorder="1" applyAlignment="1">
      <alignment vertical="center" wrapText="1"/>
    </xf>
    <xf numFmtId="0" fontId="5" fillId="0" borderId="0" xfId="9" applyFont="1" applyBorder="1" applyAlignment="1">
      <alignment horizontal="center"/>
    </xf>
    <xf numFmtId="0" fontId="5" fillId="0" borderId="0" xfId="9" applyFont="1" applyBorder="1"/>
    <xf numFmtId="184" fontId="5" fillId="0" borderId="0" xfId="2" applyFont="1" applyBorder="1"/>
    <xf numFmtId="0" fontId="21" fillId="7" borderId="86" xfId="9" quotePrefix="1" applyFont="1" applyFill="1" applyBorder="1" applyAlignment="1">
      <alignment horizontal="center"/>
    </xf>
    <xf numFmtId="0" fontId="21" fillId="7" borderId="86" xfId="9" applyFont="1" applyFill="1" applyBorder="1"/>
    <xf numFmtId="0" fontId="22" fillId="7" borderId="86" xfId="9" applyFont="1" applyFill="1" applyBorder="1"/>
    <xf numFmtId="0" fontId="5" fillId="0" borderId="57" xfId="9" applyFont="1" applyBorder="1" applyAlignment="1">
      <alignment horizontal="center" vertical="center"/>
    </xf>
    <xf numFmtId="0" fontId="5" fillId="0" borderId="61" xfId="9" applyFont="1" applyBorder="1" applyAlignment="1">
      <alignment vertical="center" wrapText="1"/>
    </xf>
    <xf numFmtId="184" fontId="5" fillId="0" borderId="56" xfId="2" applyFont="1" applyBorder="1" applyAlignment="1"/>
    <xf numFmtId="0" fontId="5" fillId="0" borderId="11" xfId="9" applyFont="1" applyBorder="1" applyAlignment="1">
      <alignment horizontal="center" vertical="center"/>
    </xf>
    <xf numFmtId="184" fontId="5" fillId="0" borderId="43" xfId="2" applyFont="1" applyBorder="1" applyAlignment="1"/>
    <xf numFmtId="0" fontId="5" fillId="0" borderId="12" xfId="9" applyFont="1" applyBorder="1" applyAlignment="1">
      <alignment horizontal="center" vertical="center"/>
    </xf>
    <xf numFmtId="0" fontId="5" fillId="0" borderId="8" xfId="9" applyFont="1" applyBorder="1" applyAlignment="1">
      <alignment vertical="center"/>
    </xf>
    <xf numFmtId="184" fontId="5" fillId="0" borderId="75" xfId="2" applyFont="1" applyBorder="1"/>
    <xf numFmtId="184" fontId="5" fillId="0" borderId="69" xfId="2" applyFont="1" applyBorder="1"/>
    <xf numFmtId="0" fontId="4" fillId="0" borderId="54" xfId="9" applyFont="1" applyBorder="1" applyAlignment="1">
      <alignment horizontal="center" vertical="center"/>
    </xf>
    <xf numFmtId="0" fontId="4" fillId="0" borderId="36" xfId="9" applyFont="1" applyBorder="1" applyAlignment="1">
      <alignment horizontal="center" vertical="center" wrapText="1"/>
    </xf>
    <xf numFmtId="0" fontId="4" fillId="0" borderId="84" xfId="9" applyFont="1" applyBorder="1" applyAlignment="1">
      <alignment horizontal="center" vertical="center" wrapText="1"/>
    </xf>
    <xf numFmtId="0" fontId="4" fillId="0" borderId="73" xfId="9" quotePrefix="1" applyFont="1" applyFill="1" applyBorder="1" applyAlignment="1">
      <alignment horizontal="center"/>
    </xf>
    <xf numFmtId="0" fontId="5" fillId="0" borderId="73" xfId="9" applyFont="1" applyFill="1" applyBorder="1"/>
    <xf numFmtId="0" fontId="4" fillId="12" borderId="27" xfId="9" quotePrefix="1" applyFont="1" applyFill="1" applyBorder="1" applyAlignment="1">
      <alignment horizontal="center"/>
    </xf>
    <xf numFmtId="0" fontId="4" fillId="12" borderId="27" xfId="9" applyFont="1" applyFill="1" applyBorder="1"/>
    <xf numFmtId="184" fontId="18" fillId="0" borderId="7" xfId="2" applyFont="1" applyBorder="1" applyAlignment="1"/>
    <xf numFmtId="184" fontId="18" fillId="0" borderId="85" xfId="2" applyFont="1" applyBorder="1" applyAlignment="1"/>
    <xf numFmtId="184" fontId="18" fillId="0" borderId="7" xfId="2" applyFont="1" applyBorder="1" applyAlignment="1">
      <alignment horizontal="right"/>
    </xf>
    <xf numFmtId="184" fontId="18" fillId="0" borderId="10" xfId="2" applyFont="1" applyFill="1" applyBorder="1" applyAlignment="1"/>
    <xf numFmtId="184" fontId="18" fillId="0" borderId="7" xfId="2" applyFont="1" applyFill="1" applyBorder="1" applyAlignment="1"/>
    <xf numFmtId="184" fontId="18" fillId="0" borderId="47" xfId="2" applyFont="1" applyFill="1" applyBorder="1" applyAlignment="1"/>
    <xf numFmtId="184" fontId="2" fillId="0" borderId="10" xfId="2" applyFont="1" applyFill="1" applyBorder="1"/>
    <xf numFmtId="184" fontId="2" fillId="0" borderId="7" xfId="2" applyFont="1" applyFill="1" applyBorder="1"/>
    <xf numFmtId="184" fontId="2" fillId="0" borderId="47" xfId="2" applyFont="1" applyFill="1" applyBorder="1"/>
    <xf numFmtId="184" fontId="18" fillId="0" borderId="10" xfId="2" applyFont="1" applyFill="1" applyBorder="1"/>
    <xf numFmtId="184" fontId="18" fillId="0" borderId="7" xfId="2" applyFont="1" applyFill="1" applyBorder="1"/>
    <xf numFmtId="184" fontId="18" fillId="0" borderId="47" xfId="2" applyFont="1" applyFill="1" applyBorder="1"/>
    <xf numFmtId="0" fontId="2" fillId="0" borderId="0" xfId="9" applyFont="1" applyFill="1"/>
    <xf numFmtId="0" fontId="2" fillId="0" borderId="0" xfId="9"/>
    <xf numFmtId="0" fontId="4" fillId="0" borderId="24" xfId="9" applyFont="1" applyFill="1" applyBorder="1" applyAlignment="1">
      <alignment horizontal="center"/>
    </xf>
    <xf numFmtId="0" fontId="8" fillId="0" borderId="0" xfId="9" applyFont="1" applyFill="1" applyBorder="1" applyAlignment="1">
      <alignment horizontal="left" vertical="center"/>
    </xf>
    <xf numFmtId="0" fontId="8" fillId="0" borderId="1" xfId="9" applyFont="1" applyFill="1" applyBorder="1" applyAlignment="1">
      <alignment horizontal="left"/>
    </xf>
    <xf numFmtId="0" fontId="2" fillId="0" borderId="0" xfId="9" applyBorder="1"/>
    <xf numFmtId="0" fontId="8" fillId="0" borderId="5" xfId="9" applyFont="1" applyFill="1" applyBorder="1" applyAlignment="1">
      <alignment horizontal="left"/>
    </xf>
    <xf numFmtId="0" fontId="8" fillId="8" borderId="69" xfId="9" applyFont="1" applyFill="1" applyBorder="1" applyAlignment="1">
      <alignment horizontal="left" vertical="center"/>
    </xf>
    <xf numFmtId="0" fontId="8" fillId="0" borderId="59" xfId="9" applyFont="1" applyFill="1" applyBorder="1" applyAlignment="1">
      <alignment horizontal="left"/>
    </xf>
    <xf numFmtId="0" fontId="8" fillId="0" borderId="24" xfId="9" applyFont="1" applyFill="1" applyBorder="1" applyAlignment="1">
      <alignment horizontal="left"/>
    </xf>
    <xf numFmtId="0" fontId="8" fillId="0" borderId="60" xfId="9" applyFont="1" applyFill="1" applyBorder="1" applyAlignment="1">
      <alignment horizontal="left"/>
    </xf>
    <xf numFmtId="0" fontId="8" fillId="0" borderId="54" xfId="9" applyFont="1" applyFill="1" applyBorder="1" applyAlignment="1">
      <alignment horizontal="center" vertical="center"/>
    </xf>
    <xf numFmtId="0" fontId="4" fillId="0" borderId="34" xfId="9" applyFont="1" applyFill="1" applyBorder="1" applyAlignment="1">
      <alignment horizontal="center"/>
    </xf>
    <xf numFmtId="0" fontId="4" fillId="0" borderId="55" xfId="9" applyFont="1" applyFill="1" applyBorder="1" applyAlignment="1">
      <alignment horizontal="center" vertical="center"/>
    </xf>
    <xf numFmtId="0" fontId="4" fillId="7" borderId="56" xfId="9" applyFont="1" applyFill="1" applyBorder="1" applyAlignment="1"/>
    <xf numFmtId="0" fontId="4" fillId="7" borderId="18" xfId="9" applyFont="1" applyFill="1" applyBorder="1" applyAlignment="1"/>
    <xf numFmtId="2" fontId="4" fillId="7" borderId="18" xfId="9" applyNumberFormat="1" applyFont="1" applyFill="1" applyBorder="1" applyAlignment="1"/>
    <xf numFmtId="0" fontId="5" fillId="7" borderId="87" xfId="9" applyFont="1" applyFill="1" applyBorder="1" applyAlignment="1">
      <alignment horizontal="left"/>
    </xf>
    <xf numFmtId="2" fontId="5" fillId="0" borderId="8" xfId="9" applyNumberFormat="1" applyFont="1" applyFill="1" applyBorder="1" applyAlignment="1">
      <alignment horizontal="center"/>
    </xf>
    <xf numFmtId="0" fontId="4" fillId="7" borderId="88" xfId="9" applyFont="1" applyFill="1" applyBorder="1" applyAlignment="1">
      <alignment horizontal="center"/>
    </xf>
    <xf numFmtId="0" fontId="2" fillId="0" borderId="83" xfId="0" applyFont="1" applyBorder="1" applyAlignment="1">
      <alignment horizontal="center" vertical="center" wrapText="1"/>
    </xf>
    <xf numFmtId="0" fontId="2" fillId="0" borderId="83" xfId="0" applyFont="1" applyBorder="1" applyAlignment="1"/>
    <xf numFmtId="0" fontId="2" fillId="0" borderId="73" xfId="0" applyFont="1" applyBorder="1" applyAlignment="1">
      <alignment horizontal="center" vertical="center" wrapText="1"/>
    </xf>
    <xf numFmtId="0" fontId="4" fillId="7" borderId="43" xfId="9" applyFont="1" applyFill="1" applyBorder="1" applyAlignment="1"/>
    <xf numFmtId="0" fontId="2" fillId="0" borderId="7" xfId="0" applyFont="1" applyFill="1" applyBorder="1"/>
    <xf numFmtId="0" fontId="3" fillId="0" borderId="83" xfId="0" applyFont="1" applyBorder="1" applyAlignment="1">
      <alignment horizontal="center" vertical="center" wrapText="1"/>
    </xf>
    <xf numFmtId="0" fontId="2" fillId="0" borderId="31" xfId="0" applyFont="1" applyBorder="1"/>
    <xf numFmtId="0" fontId="7" fillId="0" borderId="84" xfId="0" applyFont="1" applyBorder="1" applyAlignment="1">
      <alignment horizontal="left"/>
    </xf>
    <xf numFmtId="3" fontId="6" fillId="0" borderId="18" xfId="0" applyNumberFormat="1" applyFont="1" applyBorder="1" applyAlignment="1">
      <alignment horizontal="left" vertical="center"/>
    </xf>
    <xf numFmtId="3" fontId="6" fillId="0" borderId="18" xfId="0" applyNumberFormat="1" applyFont="1" applyFill="1" applyBorder="1" applyAlignment="1">
      <alignment horizontal="left" vertical="center"/>
    </xf>
    <xf numFmtId="195" fontId="6" fillId="0" borderId="18" xfId="0" applyNumberFormat="1" applyFont="1" applyBorder="1" applyAlignment="1">
      <alignment horizontal="left"/>
    </xf>
    <xf numFmtId="185" fontId="6" fillId="0" borderId="18" xfId="0" applyNumberFormat="1" applyFont="1" applyBorder="1" applyAlignment="1">
      <alignment horizontal="left" vertical="center"/>
    </xf>
    <xf numFmtId="195" fontId="6" fillId="0" borderId="18" xfId="0" applyNumberFormat="1" applyFont="1" applyBorder="1" applyAlignment="1">
      <alignment horizontal="left" vertical="center"/>
    </xf>
    <xf numFmtId="196" fontId="6" fillId="0" borderId="18" xfId="6" applyNumberFormat="1" applyFont="1" applyBorder="1" applyAlignment="1">
      <alignment horizontal="left" vertical="center"/>
    </xf>
    <xf numFmtId="0" fontId="6" fillId="0" borderId="18" xfId="0" applyFont="1" applyBorder="1" applyAlignment="1">
      <alignment horizontal="left" vertical="center" wrapText="1"/>
    </xf>
    <xf numFmtId="190" fontId="6" fillId="0" borderId="18" xfId="3" applyNumberFormat="1" applyFont="1" applyBorder="1" applyAlignment="1">
      <alignment horizontal="left" vertical="center"/>
    </xf>
    <xf numFmtId="0" fontId="6" fillId="0" borderId="18" xfId="0" applyFont="1" applyBorder="1" applyAlignment="1">
      <alignment vertical="center" wrapText="1"/>
    </xf>
    <xf numFmtId="0" fontId="6" fillId="0" borderId="44" xfId="0" applyFont="1" applyBorder="1" applyAlignment="1">
      <alignment horizontal="left" vertical="center"/>
    </xf>
    <xf numFmtId="196" fontId="6" fillId="0" borderId="18" xfId="0" applyNumberFormat="1" applyFont="1" applyBorder="1" applyAlignment="1">
      <alignment horizontal="left" vertical="center"/>
    </xf>
    <xf numFmtId="196" fontId="6" fillId="0" borderId="44" xfId="0" applyNumberFormat="1" applyFont="1" applyBorder="1" applyAlignment="1">
      <alignment horizontal="left" vertical="center"/>
    </xf>
    <xf numFmtId="4" fontId="6" fillId="0" borderId="43" xfId="0" applyNumberFormat="1" applyFont="1" applyBorder="1" applyAlignment="1">
      <alignment horizontal="left" vertical="center"/>
    </xf>
    <xf numFmtId="0" fontId="6" fillId="0" borderId="89" xfId="0" applyFont="1" applyBorder="1" applyAlignment="1">
      <alignment horizontal="left"/>
    </xf>
    <xf numFmtId="0" fontId="6" fillId="0" borderId="65" xfId="0" applyFont="1" applyBorder="1" applyAlignment="1">
      <alignment horizontal="left"/>
    </xf>
    <xf numFmtId="0" fontId="6" fillId="0" borderId="90" xfId="0" applyFont="1" applyBorder="1" applyAlignment="1">
      <alignment horizontal="left"/>
    </xf>
    <xf numFmtId="0" fontId="8" fillId="0" borderId="84" xfId="0" applyFont="1" applyBorder="1" applyAlignment="1"/>
    <xf numFmtId="0" fontId="3" fillId="0" borderId="3" xfId="0" applyFont="1" applyBorder="1" applyAlignment="1">
      <alignment horizontal="centerContinuous"/>
    </xf>
    <xf numFmtId="0" fontId="2" fillId="0" borderId="22" xfId="0" applyFont="1" applyBorder="1" applyAlignment="1">
      <alignment horizontal="left"/>
    </xf>
    <xf numFmtId="0" fontId="2" fillId="0" borderId="80" xfId="0" applyFont="1" applyBorder="1" applyAlignment="1">
      <alignment horizontal="left"/>
    </xf>
    <xf numFmtId="0" fontId="2" fillId="0" borderId="45" xfId="0" applyFont="1" applyBorder="1" applyAlignment="1">
      <alignment horizontal="left" wrapText="1"/>
    </xf>
    <xf numFmtId="0" fontId="3" fillId="0" borderId="1" xfId="0" applyFont="1" applyBorder="1" applyAlignment="1">
      <alignment horizontal="centerContinuous"/>
    </xf>
    <xf numFmtId="0" fontId="8" fillId="0" borderId="4" xfId="0" applyFont="1" applyBorder="1" applyAlignment="1">
      <alignment horizontal="left"/>
    </xf>
    <xf numFmtId="0" fontId="3" fillId="0" borderId="5" xfId="0" applyFont="1" applyFill="1" applyBorder="1" applyAlignment="1">
      <alignment horizontal="left"/>
    </xf>
    <xf numFmtId="0" fontId="3" fillId="0" borderId="12" xfId="0" applyFont="1" applyBorder="1" applyAlignment="1">
      <alignment horizontal="right"/>
    </xf>
    <xf numFmtId="0" fontId="2" fillId="0" borderId="8" xfId="0" applyFont="1" applyFill="1" applyBorder="1" applyAlignment="1">
      <alignment horizontal="left"/>
    </xf>
    <xf numFmtId="0" fontId="2" fillId="0" borderId="91" xfId="0" applyFont="1" applyBorder="1" applyAlignment="1">
      <alignment horizontal="left"/>
    </xf>
    <xf numFmtId="0" fontId="2" fillId="0" borderId="75" xfId="0" applyFont="1" applyBorder="1" applyAlignment="1">
      <alignment horizontal="left"/>
    </xf>
    <xf numFmtId="0" fontId="8" fillId="0" borderId="54" xfId="0" applyFont="1" applyBorder="1" applyAlignment="1">
      <alignment horizontal="left" vertical="center"/>
    </xf>
    <xf numFmtId="0" fontId="3" fillId="0" borderId="55" xfId="0" applyFont="1" applyBorder="1" applyAlignment="1">
      <alignment horizontal="left"/>
    </xf>
    <xf numFmtId="9" fontId="5" fillId="0" borderId="10" xfId="0" applyNumberFormat="1" applyFont="1" applyBorder="1" applyAlignment="1">
      <alignment horizontal="center"/>
    </xf>
    <xf numFmtId="4" fontId="5" fillId="0" borderId="7" xfId="0" applyNumberFormat="1" applyFont="1" applyFill="1" applyBorder="1" applyAlignment="1">
      <alignment horizontal="right"/>
    </xf>
    <xf numFmtId="4" fontId="5" fillId="0" borderId="18" xfId="0" applyNumberFormat="1" applyFont="1" applyFill="1" applyBorder="1" applyAlignment="1">
      <alignment horizontal="right"/>
    </xf>
    <xf numFmtId="4" fontId="5" fillId="0" borderId="7" xfId="0" quotePrefix="1" applyNumberFormat="1" applyFont="1" applyFill="1" applyBorder="1" applyAlignment="1">
      <alignment horizontal="right"/>
    </xf>
    <xf numFmtId="4" fontId="5" fillId="0" borderId="18" xfId="0" quotePrefix="1" applyNumberFormat="1" applyFont="1" applyFill="1" applyBorder="1" applyAlignment="1">
      <alignment horizontal="right"/>
    </xf>
    <xf numFmtId="4" fontId="5" fillId="8" borderId="7" xfId="0" applyNumberFormat="1" applyFont="1" applyFill="1" applyBorder="1" applyAlignment="1">
      <alignment horizontal="right" vertical="top" wrapText="1"/>
    </xf>
    <xf numFmtId="3" fontId="5" fillId="8" borderId="7" xfId="0" applyNumberFormat="1" applyFont="1" applyFill="1" applyBorder="1" applyAlignment="1">
      <alignment horizontal="right" vertical="top" wrapText="1"/>
    </xf>
    <xf numFmtId="3" fontId="5" fillId="8" borderId="18" xfId="0" applyNumberFormat="1" applyFont="1" applyFill="1" applyBorder="1" applyAlignment="1">
      <alignment horizontal="right" vertical="top" wrapText="1"/>
    </xf>
    <xf numFmtId="3" fontId="5" fillId="8" borderId="22" xfId="0" applyNumberFormat="1" applyFont="1" applyFill="1" applyBorder="1" applyAlignment="1">
      <alignment horizontal="right" vertical="top" wrapText="1"/>
    </xf>
    <xf numFmtId="3" fontId="5" fillId="0" borderId="7" xfId="0" applyNumberFormat="1" applyFont="1" applyBorder="1" applyAlignment="1">
      <alignment horizontal="right" vertical="top" wrapText="1"/>
    </xf>
    <xf numFmtId="3" fontId="5" fillId="0" borderId="22" xfId="0" applyNumberFormat="1" applyFont="1" applyBorder="1" applyAlignment="1">
      <alignment horizontal="right" vertical="top" wrapText="1"/>
    </xf>
    <xf numFmtId="3" fontId="5" fillId="0" borderId="18" xfId="0" applyNumberFormat="1" applyFont="1" applyBorder="1" applyAlignment="1">
      <alignment horizontal="right" vertical="top" wrapText="1"/>
    </xf>
    <xf numFmtId="3" fontId="5" fillId="9" borderId="7" xfId="0" applyNumberFormat="1" applyFont="1" applyFill="1" applyBorder="1" applyAlignment="1">
      <alignment horizontal="right"/>
    </xf>
    <xf numFmtId="3" fontId="5" fillId="9" borderId="22" xfId="0" applyNumberFormat="1" applyFont="1" applyFill="1" applyBorder="1" applyAlignment="1">
      <alignment horizontal="right"/>
    </xf>
    <xf numFmtId="0" fontId="5" fillId="9" borderId="18" xfId="0" applyFont="1" applyFill="1" applyBorder="1"/>
    <xf numFmtId="3" fontId="4" fillId="5" borderId="7" xfId="0" applyNumberFormat="1" applyFont="1" applyFill="1" applyBorder="1" applyAlignment="1">
      <alignment horizontal="center"/>
    </xf>
    <xf numFmtId="3" fontId="4" fillId="5" borderId="22" xfId="0" applyNumberFormat="1" applyFont="1" applyFill="1" applyBorder="1" applyAlignment="1">
      <alignment horizontal="center"/>
    </xf>
    <xf numFmtId="3" fontId="4" fillId="5" borderId="18" xfId="0" applyNumberFormat="1" applyFont="1" applyFill="1" applyBorder="1" applyAlignment="1">
      <alignment horizontal="center"/>
    </xf>
    <xf numFmtId="4" fontId="5" fillId="0" borderId="7" xfId="0" applyNumberFormat="1" applyFont="1" applyBorder="1" applyAlignment="1">
      <alignment horizontal="right"/>
    </xf>
    <xf numFmtId="4" fontId="5" fillId="0" borderId="22" xfId="0" applyNumberFormat="1" applyFont="1" applyBorder="1" applyAlignment="1">
      <alignment horizontal="right"/>
    </xf>
    <xf numFmtId="4" fontId="5" fillId="0" borderId="18" xfId="0" applyNumberFormat="1" applyFont="1" applyBorder="1" applyAlignment="1">
      <alignment horizontal="right"/>
    </xf>
    <xf numFmtId="10" fontId="5" fillId="0" borderId="7" xfId="0" applyNumberFormat="1" applyFont="1" applyBorder="1" applyAlignment="1">
      <alignment horizontal="right"/>
    </xf>
    <xf numFmtId="10" fontId="5" fillId="0" borderId="22" xfId="0" applyNumberFormat="1" applyFont="1" applyBorder="1" applyAlignment="1">
      <alignment horizontal="right"/>
    </xf>
    <xf numFmtId="4" fontId="5" fillId="0" borderId="80" xfId="0" applyNumberFormat="1" applyFont="1" applyBorder="1" applyAlignment="1">
      <alignment horizontal="right"/>
    </xf>
    <xf numFmtId="4" fontId="5" fillId="0" borderId="64" xfId="0" applyNumberFormat="1" applyFont="1" applyBorder="1" applyAlignment="1">
      <alignment horizontal="right"/>
    </xf>
    <xf numFmtId="4" fontId="5" fillId="0" borderId="92" xfId="0" applyNumberFormat="1" applyFont="1" applyBorder="1" applyAlignment="1">
      <alignment horizontal="right"/>
    </xf>
    <xf numFmtId="4" fontId="5" fillId="0" borderId="93" xfId="0" applyNumberFormat="1" applyFont="1" applyBorder="1" applyAlignment="1">
      <alignment horizontal="right"/>
    </xf>
    <xf numFmtId="3" fontId="2" fillId="0" borderId="12" xfId="0" applyNumberFormat="1" applyFont="1" applyBorder="1" applyAlignment="1">
      <alignment horizontal="center"/>
    </xf>
    <xf numFmtId="4" fontId="2" fillId="0" borderId="8" xfId="0" applyNumberFormat="1" applyFont="1" applyBorder="1" applyAlignment="1">
      <alignment horizontal="center"/>
    </xf>
    <xf numFmtId="4" fontId="2" fillId="0" borderId="8" xfId="2" applyNumberFormat="1" applyFont="1" applyBorder="1" applyAlignment="1">
      <alignment horizontal="center"/>
    </xf>
    <xf numFmtId="4" fontId="2" fillId="0" borderId="75" xfId="0" applyNumberFormat="1" applyFont="1" applyBorder="1" applyAlignment="1">
      <alignment horizontal="center"/>
    </xf>
    <xf numFmtId="0" fontId="2" fillId="0" borderId="0" xfId="0" applyFont="1" applyAlignment="1">
      <alignment horizontal="right"/>
    </xf>
    <xf numFmtId="4" fontId="2" fillId="0" borderId="0" xfId="2" applyNumberFormat="1" applyFont="1" applyAlignment="1">
      <alignment horizontal="left"/>
    </xf>
    <xf numFmtId="0" fontId="8" fillId="0" borderId="84" xfId="0" applyFont="1" applyFill="1" applyBorder="1" applyAlignment="1">
      <alignment horizontal="left"/>
    </xf>
    <xf numFmtId="195" fontId="6" fillId="0" borderId="7" xfId="0" applyNumberFormat="1" applyFont="1" applyFill="1" applyBorder="1" applyAlignment="1">
      <alignment horizontal="left" vertical="center"/>
    </xf>
    <xf numFmtId="2" fontId="7" fillId="0" borderId="7" xfId="0" applyNumberFormat="1" applyFont="1" applyFill="1" applyBorder="1" applyAlignment="1">
      <alignment horizontal="left" vertical="center"/>
    </xf>
    <xf numFmtId="4" fontId="7" fillId="7" borderId="18" xfId="0" applyNumberFormat="1" applyFont="1" applyFill="1" applyBorder="1" applyAlignment="1">
      <alignment horizontal="center"/>
    </xf>
    <xf numFmtId="0" fontId="8" fillId="0" borderId="0" xfId="0" applyFont="1" applyFill="1" applyBorder="1" applyAlignment="1">
      <alignment horizontal="center" vertical="center"/>
    </xf>
    <xf numFmtId="4" fontId="7" fillId="0" borderId="8" xfId="0" applyNumberFormat="1" applyFont="1" applyFill="1" applyBorder="1" applyAlignment="1">
      <alignment horizontal="left" vertical="center"/>
    </xf>
    <xf numFmtId="4" fontId="7" fillId="7" borderId="75" xfId="0" applyNumberFormat="1" applyFont="1" applyFill="1" applyBorder="1" applyAlignment="1">
      <alignment horizontal="center"/>
    </xf>
    <xf numFmtId="0" fontId="4" fillId="0" borderId="92" xfId="0" applyFont="1" applyFill="1" applyBorder="1" applyAlignment="1">
      <alignment horizontal="center"/>
    </xf>
    <xf numFmtId="198" fontId="5" fillId="0" borderId="61" xfId="0" applyNumberFormat="1" applyFont="1" applyFill="1" applyBorder="1" applyAlignment="1">
      <alignment horizontal="center" vertical="center" wrapText="1"/>
    </xf>
    <xf numFmtId="0" fontId="2" fillId="0" borderId="7" xfId="0" applyFont="1" applyFill="1" applyBorder="1" applyAlignment="1">
      <alignment horizontal="justify" vertical="top"/>
    </xf>
    <xf numFmtId="0" fontId="5" fillId="0" borderId="7" xfId="0" applyFont="1" applyFill="1" applyBorder="1" applyAlignment="1">
      <alignment horizontal="center" vertical="center" wrapText="1"/>
    </xf>
    <xf numFmtId="0" fontId="5" fillId="0" borderId="28" xfId="0" applyFont="1" applyFill="1" applyBorder="1" applyAlignment="1">
      <alignment horizontal="center" vertical="center" wrapText="1"/>
    </xf>
    <xf numFmtId="15" fontId="5" fillId="0" borderId="7" xfId="0" applyNumberFormat="1" applyFont="1" applyFill="1" applyBorder="1" applyAlignment="1">
      <alignment horizontal="center"/>
    </xf>
    <xf numFmtId="4" fontId="5" fillId="0" borderId="7" xfId="0" applyNumberFormat="1" applyFont="1" applyBorder="1" applyAlignment="1">
      <alignment horizontal="center"/>
    </xf>
    <xf numFmtId="184" fontId="5" fillId="0" borderId="7" xfId="2" applyFont="1" applyFill="1" applyBorder="1" applyAlignment="1">
      <alignment horizontal="center"/>
    </xf>
    <xf numFmtId="4" fontId="5" fillId="0" borderId="7" xfId="0" applyNumberFormat="1" applyFont="1" applyFill="1" applyBorder="1" applyAlignment="1">
      <alignment horizontal="center"/>
    </xf>
    <xf numFmtId="4" fontId="5" fillId="0" borderId="33" xfId="0" applyNumberFormat="1" applyFont="1" applyFill="1" applyBorder="1" applyAlignment="1">
      <alignment horizontal="center"/>
    </xf>
    <xf numFmtId="0" fontId="2" fillId="0" borderId="33" xfId="0" applyFont="1" applyBorder="1" applyAlignment="1">
      <alignment horizontal="center"/>
    </xf>
    <xf numFmtId="4" fontId="2" fillId="0" borderId="27" xfId="2" applyNumberFormat="1" applyFont="1" applyBorder="1" applyAlignment="1">
      <alignment horizontal="center"/>
    </xf>
    <xf numFmtId="0" fontId="2" fillId="0" borderId="47"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93" fontId="2" fillId="0" borderId="18" xfId="2" applyNumberFormat="1" applyFont="1" applyFill="1" applyBorder="1" applyAlignment="1">
      <alignment horizontal="center"/>
    </xf>
    <xf numFmtId="221" fontId="2" fillId="0" borderId="18" xfId="2" applyNumberFormat="1" applyFont="1" applyBorder="1" applyAlignment="1">
      <alignment horizontal="center"/>
    </xf>
    <xf numFmtId="0" fontId="3" fillId="7" borderId="72" xfId="0" applyFont="1" applyFill="1" applyBorder="1" applyAlignment="1">
      <alignment horizontal="center" vertical="center"/>
    </xf>
    <xf numFmtId="193" fontId="2" fillId="0" borderId="18" xfId="2" applyNumberFormat="1" applyFont="1" applyBorder="1" applyAlignment="1">
      <alignment horizontal="center"/>
    </xf>
    <xf numFmtId="0" fontId="2" fillId="0" borderId="25" xfId="0" applyFont="1" applyBorder="1" applyAlignment="1">
      <alignment horizontal="center"/>
    </xf>
    <xf numFmtId="221" fontId="2" fillId="0" borderId="49" xfId="2" applyNumberFormat="1" applyFont="1" applyBorder="1"/>
    <xf numFmtId="0" fontId="2" fillId="0" borderId="5" xfId="0" applyFont="1" applyBorder="1"/>
    <xf numFmtId="0" fontId="3" fillId="8" borderId="72" xfId="0" applyFont="1" applyFill="1" applyBorder="1" applyAlignment="1">
      <alignment horizontal="center" vertical="center"/>
    </xf>
    <xf numFmtId="0" fontId="2" fillId="0" borderId="0" xfId="0" applyFont="1" applyBorder="1" applyAlignment="1">
      <alignment horizontal="left"/>
    </xf>
    <xf numFmtId="193" fontId="2" fillId="0" borderId="49" xfId="2" applyNumberFormat="1" applyFont="1" applyBorder="1" applyAlignment="1">
      <alignment horizontal="center"/>
    </xf>
    <xf numFmtId="0" fontId="3" fillId="8" borderId="69" xfId="0" applyFont="1" applyFill="1" applyBorder="1" applyAlignment="1">
      <alignment horizontal="center" vertical="center"/>
    </xf>
    <xf numFmtId="0" fontId="2" fillId="0" borderId="25" xfId="0" applyFont="1" applyBorder="1"/>
    <xf numFmtId="0" fontId="2" fillId="0" borderId="18" xfId="0" applyFont="1" applyBorder="1"/>
    <xf numFmtId="0" fontId="2" fillId="0" borderId="75" xfId="0" applyFont="1" applyBorder="1"/>
    <xf numFmtId="0" fontId="3" fillId="8" borderId="94" xfId="0" applyFont="1" applyFill="1" applyBorder="1" applyAlignment="1">
      <alignment horizontal="center" vertical="center"/>
    </xf>
    <xf numFmtId="0" fontId="7" fillId="0" borderId="0" xfId="0" applyFont="1" applyFill="1" applyAlignment="1">
      <alignment vertical="center"/>
    </xf>
    <xf numFmtId="0" fontId="5" fillId="0" borderId="14" xfId="0" applyFont="1" applyBorder="1" applyAlignment="1">
      <alignment horizontal="center" vertical="center" wrapText="1"/>
    </xf>
    <xf numFmtId="15" fontId="6" fillId="0" borderId="95" xfId="0" applyNumberFormat="1" applyFont="1" applyBorder="1" applyAlignment="1">
      <alignment horizontal="center" vertical="center" wrapText="1"/>
    </xf>
    <xf numFmtId="9" fontId="6" fillId="0" borderId="95" xfId="0" applyNumberFormat="1" applyFont="1" applyFill="1" applyBorder="1" applyAlignment="1">
      <alignment horizontal="center" vertical="center"/>
    </xf>
    <xf numFmtId="0" fontId="2" fillId="0" borderId="96" xfId="0" applyFont="1" applyFill="1" applyBorder="1" applyAlignment="1">
      <alignment horizontal="left" vertical="center" wrapText="1"/>
    </xf>
    <xf numFmtId="185" fontId="2" fillId="0" borderId="37" xfId="0" applyNumberFormat="1" applyFont="1" applyBorder="1" applyAlignment="1">
      <alignment horizontal="center" vertical="center" wrapText="1"/>
    </xf>
    <xf numFmtId="185" fontId="2" fillId="0" borderId="37" xfId="0" applyNumberFormat="1" applyFont="1" applyFill="1" applyBorder="1" applyAlignment="1">
      <alignment horizontal="center" vertical="center"/>
    </xf>
    <xf numFmtId="4" fontId="2" fillId="0" borderId="37" xfId="0" applyNumberFormat="1" applyFont="1" applyFill="1" applyBorder="1" applyAlignment="1">
      <alignment horizontal="center" vertical="center"/>
    </xf>
    <xf numFmtId="189" fontId="2" fillId="0" borderId="37" xfId="4" applyNumberFormat="1" applyFont="1" applyBorder="1" applyAlignment="1">
      <alignment horizontal="center" vertical="center"/>
    </xf>
    <xf numFmtId="0" fontId="2" fillId="0" borderId="97" xfId="0" applyFont="1" applyFill="1" applyBorder="1" applyAlignment="1">
      <alignment horizontal="left" vertical="center" wrapText="1"/>
    </xf>
    <xf numFmtId="185" fontId="2" fillId="0" borderId="98" xfId="0" applyNumberFormat="1" applyFont="1" applyBorder="1" applyAlignment="1">
      <alignment horizontal="center" vertical="center" wrapText="1"/>
    </xf>
    <xf numFmtId="185" fontId="2" fillId="0" borderId="98" xfId="0" applyNumberFormat="1" applyFont="1" applyFill="1" applyBorder="1" applyAlignment="1">
      <alignment horizontal="center" vertical="center"/>
    </xf>
    <xf numFmtId="4" fontId="2" fillId="0" borderId="98" xfId="0" applyNumberFormat="1" applyFont="1" applyFill="1" applyBorder="1" applyAlignment="1">
      <alignment horizontal="center" vertical="center"/>
    </xf>
    <xf numFmtId="189" fontId="2" fillId="0" borderId="98" xfId="4" applyNumberFormat="1" applyFont="1" applyBorder="1" applyAlignment="1">
      <alignment horizontal="center" vertical="center"/>
    </xf>
    <xf numFmtId="0" fontId="3" fillId="0" borderId="98" xfId="0" applyFont="1" applyBorder="1" applyAlignment="1">
      <alignment horizontal="center" vertical="center" wrapText="1"/>
    </xf>
    <xf numFmtId="4" fontId="2" fillId="0" borderId="99" xfId="0" applyNumberFormat="1" applyFont="1" applyFill="1" applyBorder="1" applyAlignment="1">
      <alignment horizontal="center" vertical="center" wrapText="1"/>
    </xf>
    <xf numFmtId="4" fontId="6" fillId="0" borderId="88" xfId="0" applyNumberFormat="1" applyFont="1" applyFill="1" applyBorder="1" applyAlignment="1">
      <alignment horizontal="center" vertical="center"/>
    </xf>
    <xf numFmtId="0" fontId="3" fillId="0" borderId="100" xfId="0" applyFont="1" applyFill="1" applyBorder="1" applyAlignment="1">
      <alignment horizontal="center" vertical="center"/>
    </xf>
    <xf numFmtId="221" fontId="2" fillId="0" borderId="27" xfId="0" applyNumberFormat="1" applyFont="1" applyBorder="1" applyAlignment="1">
      <alignment horizontal="center" vertical="center"/>
    </xf>
    <xf numFmtId="3" fontId="2" fillId="0" borderId="27" xfId="0" applyNumberFormat="1" applyFont="1" applyBorder="1" applyAlignment="1">
      <alignment horizontal="center" vertical="center" wrapText="1"/>
    </xf>
    <xf numFmtId="0" fontId="20" fillId="0" borderId="27" xfId="0" applyFont="1" applyBorder="1" applyAlignment="1">
      <alignment horizontal="center" vertical="center" wrapText="1"/>
    </xf>
    <xf numFmtId="0" fontId="3" fillId="0" borderId="84" xfId="0" applyFont="1" applyBorder="1" applyAlignment="1">
      <alignment horizontal="left"/>
    </xf>
    <xf numFmtId="0" fontId="2" fillId="0" borderId="73" xfId="0" applyFont="1" applyBorder="1" applyAlignment="1">
      <alignment horizontal="center"/>
    </xf>
    <xf numFmtId="3" fontId="2" fillId="0" borderId="0" xfId="0" applyNumberFormat="1" applyFont="1" applyBorder="1" applyAlignment="1">
      <alignment horizontal="center" vertical="center" wrapText="1"/>
    </xf>
    <xf numFmtId="0" fontId="3" fillId="0" borderId="69" xfId="0" applyFont="1" applyBorder="1" applyAlignment="1"/>
    <xf numFmtId="222" fontId="18" fillId="0" borderId="33" xfId="2" applyNumberFormat="1" applyFont="1" applyBorder="1" applyAlignment="1">
      <alignment vertical="center"/>
    </xf>
    <xf numFmtId="0" fontId="18" fillId="0" borderId="7" xfId="9" applyFont="1" applyFill="1" applyBorder="1" applyAlignment="1">
      <alignment vertical="center"/>
    </xf>
    <xf numFmtId="222" fontId="18" fillId="0" borderId="7" xfId="9" applyNumberFormat="1" applyFont="1" applyFill="1" applyBorder="1" applyAlignment="1">
      <alignment vertical="center"/>
    </xf>
    <xf numFmtId="184" fontId="18" fillId="0" borderId="28" xfId="2" applyFont="1" applyFill="1" applyBorder="1" applyAlignment="1"/>
    <xf numFmtId="184" fontId="0" fillId="0" borderId="0" xfId="0" applyNumberFormat="1"/>
    <xf numFmtId="184" fontId="22" fillId="0" borderId="0" xfId="2" applyFont="1" applyFill="1" applyBorder="1"/>
    <xf numFmtId="184" fontId="5" fillId="0" borderId="69" xfId="9" applyNumberFormat="1" applyFont="1" applyFill="1" applyBorder="1"/>
    <xf numFmtId="10" fontId="5" fillId="0" borderId="69" xfId="10" applyNumberFormat="1" applyFont="1" applyFill="1" applyBorder="1"/>
    <xf numFmtId="0" fontId="3" fillId="0" borderId="84" xfId="0" applyFont="1" applyBorder="1" applyAlignment="1"/>
    <xf numFmtId="0" fontId="26" fillId="7" borderId="44" xfId="0" applyFont="1" applyFill="1" applyBorder="1" applyAlignment="1"/>
    <xf numFmtId="0" fontId="2" fillId="0" borderId="0" xfId="9" applyFont="1"/>
    <xf numFmtId="0" fontId="3" fillId="0" borderId="85" xfId="0" applyFont="1" applyBorder="1" applyAlignment="1">
      <alignment horizontal="center" vertical="center"/>
    </xf>
    <xf numFmtId="0" fontId="6" fillId="0" borderId="25" xfId="0" applyFont="1" applyFill="1" applyBorder="1" applyAlignment="1">
      <alignment horizontal="left"/>
    </xf>
    <xf numFmtId="16" fontId="6" fillId="0" borderId="89" xfId="0" applyNumberFormat="1" applyFont="1" applyBorder="1" applyAlignment="1">
      <alignment horizontal="left"/>
    </xf>
    <xf numFmtId="0" fontId="7" fillId="0" borderId="28" xfId="0" applyFont="1" applyBorder="1" applyAlignment="1">
      <alignment horizontal="left"/>
    </xf>
    <xf numFmtId="0" fontId="2" fillId="0" borderId="33" xfId="0" applyFont="1" applyFill="1" applyBorder="1" applyAlignment="1">
      <alignment horizontal="left" vertical="center"/>
    </xf>
    <xf numFmtId="0" fontId="18" fillId="0" borderId="32" xfId="0" applyFont="1" applyBorder="1" applyAlignment="1">
      <alignment horizontal="center" vertical="center"/>
    </xf>
    <xf numFmtId="3" fontId="24" fillId="4" borderId="88" xfId="0" applyNumberFormat="1" applyFont="1" applyFill="1" applyBorder="1" applyAlignment="1">
      <alignment horizontal="center" wrapText="1"/>
    </xf>
    <xf numFmtId="0" fontId="2" fillId="0" borderId="7" xfId="0" applyFont="1" applyBorder="1" applyAlignment="1">
      <alignment vertical="center" wrapText="1"/>
    </xf>
    <xf numFmtId="0" fontId="5" fillId="7" borderId="11" xfId="0" applyFont="1" applyFill="1" applyBorder="1" applyAlignment="1">
      <alignment horizontal="left" vertical="center"/>
    </xf>
    <xf numFmtId="9" fontId="5" fillId="0" borderId="7" xfId="0" applyNumberFormat="1" applyFont="1" applyFill="1" applyBorder="1" applyAlignment="1">
      <alignment horizontal="center"/>
    </xf>
    <xf numFmtId="0" fontId="4" fillId="3" borderId="87" xfId="0" applyFont="1" applyFill="1" applyBorder="1" applyAlignment="1">
      <alignment horizontal="left"/>
    </xf>
    <xf numFmtId="2" fontId="4" fillId="0" borderId="8" xfId="0" applyNumberFormat="1" applyFont="1" applyFill="1" applyBorder="1" applyAlignment="1">
      <alignment horizontal="center" wrapText="1"/>
    </xf>
    <xf numFmtId="2" fontId="4" fillId="0" borderId="8" xfId="0" applyNumberFormat="1" applyFont="1" applyFill="1" applyBorder="1" applyAlignment="1">
      <alignment horizontal="center" vertical="center" wrapText="1"/>
    </xf>
    <xf numFmtId="2" fontId="4" fillId="0" borderId="8" xfId="0" applyNumberFormat="1" applyFont="1" applyFill="1" applyBorder="1" applyAlignment="1">
      <alignment horizontal="center"/>
    </xf>
    <xf numFmtId="0" fontId="4" fillId="3" borderId="88" xfId="0" applyFont="1" applyFill="1" applyBorder="1" applyAlignment="1">
      <alignment horizontal="center"/>
    </xf>
    <xf numFmtId="0" fontId="4" fillId="3" borderId="87" xfId="0" applyFont="1" applyFill="1" applyBorder="1" applyAlignment="1">
      <alignment horizontal="left" vertical="center"/>
    </xf>
    <xf numFmtId="2" fontId="4" fillId="0" borderId="8" xfId="0" applyNumberFormat="1" applyFont="1" applyFill="1" applyBorder="1" applyAlignment="1">
      <alignment horizontal="center" vertical="center"/>
    </xf>
    <xf numFmtId="0" fontId="7" fillId="3" borderId="88" xfId="0" applyFont="1" applyFill="1" applyBorder="1" applyAlignment="1">
      <alignment horizontal="center" vertical="center"/>
    </xf>
    <xf numFmtId="0" fontId="24" fillId="4" borderId="27" xfId="0" applyFont="1" applyFill="1" applyBorder="1" applyAlignment="1">
      <alignment horizontal="center" vertical="center"/>
    </xf>
    <xf numFmtId="0" fontId="5" fillId="7" borderId="57" xfId="7" applyFont="1" applyFill="1" applyBorder="1" applyAlignment="1">
      <alignment horizontal="left"/>
    </xf>
    <xf numFmtId="0" fontId="5" fillId="7" borderId="42" xfId="7" applyFont="1" applyFill="1" applyBorder="1" applyAlignment="1">
      <alignment horizontal="left"/>
    </xf>
    <xf numFmtId="0" fontId="5" fillId="7" borderId="11" xfId="7" applyFont="1" applyFill="1" applyBorder="1" applyAlignment="1">
      <alignment horizontal="left"/>
    </xf>
    <xf numFmtId="0" fontId="14" fillId="8" borderId="11" xfId="7" applyFont="1" applyFill="1" applyBorder="1" applyAlignment="1">
      <alignment horizontal="left"/>
    </xf>
    <xf numFmtId="0" fontId="4" fillId="0" borderId="78" xfId="9" applyFont="1" applyFill="1" applyBorder="1" applyAlignment="1">
      <alignment horizontal="center"/>
    </xf>
    <xf numFmtId="198" fontId="5" fillId="0" borderId="61" xfId="9" quotePrefix="1" applyNumberFormat="1" applyFont="1" applyFill="1" applyBorder="1" applyAlignment="1">
      <alignment horizontal="center" vertical="center" wrapText="1"/>
    </xf>
    <xf numFmtId="198" fontId="5" fillId="0" borderId="28" xfId="9" applyNumberFormat="1" applyFont="1" applyFill="1" applyBorder="1" applyAlignment="1">
      <alignment horizontal="center" vertical="center" wrapText="1"/>
    </xf>
    <xf numFmtId="15" fontId="5" fillId="0" borderId="7" xfId="9" applyNumberFormat="1" applyFont="1" applyFill="1" applyBorder="1" applyAlignment="1">
      <alignment horizontal="center"/>
    </xf>
    <xf numFmtId="4" fontId="5" fillId="0" borderId="7" xfId="9" applyNumberFormat="1" applyFont="1" applyBorder="1" applyAlignment="1">
      <alignment horizontal="center"/>
    </xf>
    <xf numFmtId="4" fontId="26" fillId="8" borderId="33" xfId="7" applyNumberFormat="1" applyFont="1" applyFill="1" applyBorder="1" applyAlignment="1">
      <alignment horizontal="center" wrapText="1"/>
    </xf>
    <xf numFmtId="4" fontId="5" fillId="0" borderId="7" xfId="9" applyNumberFormat="1" applyFont="1" applyFill="1" applyBorder="1" applyAlignment="1">
      <alignment horizontal="center"/>
    </xf>
    <xf numFmtId="4" fontId="27" fillId="0" borderId="7" xfId="9" applyNumberFormat="1" applyFont="1" applyFill="1" applyBorder="1" applyAlignment="1">
      <alignment horizontal="center"/>
    </xf>
    <xf numFmtId="184" fontId="3" fillId="13" borderId="101" xfId="2" applyFont="1" applyFill="1" applyBorder="1" applyAlignment="1">
      <alignment wrapText="1"/>
    </xf>
    <xf numFmtId="0" fontId="3" fillId="13" borderId="101" xfId="0" applyFont="1" applyFill="1" applyBorder="1" applyAlignment="1"/>
    <xf numFmtId="0" fontId="3" fillId="0" borderId="69" xfId="0" applyFont="1" applyFill="1" applyBorder="1" applyAlignment="1">
      <alignment horizontal="center"/>
    </xf>
    <xf numFmtId="184" fontId="3" fillId="13" borderId="40" xfId="2" applyFont="1" applyFill="1" applyBorder="1" applyAlignment="1">
      <alignment wrapText="1"/>
    </xf>
    <xf numFmtId="0" fontId="2" fillId="0" borderId="18" xfId="0" applyFont="1" applyBorder="1" applyAlignment="1">
      <alignment horizontal="center" wrapText="1"/>
    </xf>
    <xf numFmtId="0" fontId="2" fillId="0" borderId="44" xfId="0" applyFont="1" applyBorder="1" applyAlignment="1">
      <alignment horizontal="center"/>
    </xf>
    <xf numFmtId="0" fontId="2" fillId="0" borderId="102" xfId="0" applyFont="1" applyBorder="1" applyAlignment="1">
      <alignment horizontal="left"/>
    </xf>
    <xf numFmtId="0" fontId="2" fillId="0" borderId="33" xfId="0" applyFont="1" applyFill="1" applyBorder="1"/>
    <xf numFmtId="221" fontId="2" fillId="0" borderId="18" xfId="2" applyNumberFormat="1" applyFont="1" applyFill="1" applyBorder="1" applyAlignment="1">
      <alignment horizontal="center"/>
    </xf>
    <xf numFmtId="0" fontId="3" fillId="7" borderId="72" xfId="0" applyFont="1" applyFill="1" applyBorder="1" applyAlignment="1">
      <alignment horizontal="center" vertical="center" wrapText="1"/>
    </xf>
    <xf numFmtId="0" fontId="2" fillId="0" borderId="0" xfId="7" applyAlignment="1">
      <alignment horizontal="center"/>
    </xf>
    <xf numFmtId="0" fontId="2" fillId="0" borderId="0" xfId="7"/>
    <xf numFmtId="0" fontId="8" fillId="0" borderId="34" xfId="7" applyFont="1" applyBorder="1" applyAlignment="1">
      <alignment horizontal="left" vertical="center"/>
    </xf>
    <xf numFmtId="0" fontId="3" fillId="0" borderId="55" xfId="7" applyFont="1" applyBorder="1" applyAlignment="1">
      <alignment horizontal="left"/>
    </xf>
    <xf numFmtId="0" fontId="3" fillId="0" borderId="34" xfId="7" applyFont="1" applyBorder="1" applyAlignment="1">
      <alignment horizontal="left"/>
    </xf>
    <xf numFmtId="0" fontId="3" fillId="0" borderId="19" xfId="7" applyFont="1" applyBorder="1" applyAlignment="1">
      <alignment horizontal="center" wrapText="1"/>
    </xf>
    <xf numFmtId="0" fontId="3" fillId="0" borderId="69" xfId="7" applyFont="1" applyFill="1" applyBorder="1" applyAlignment="1">
      <alignment horizontal="center"/>
    </xf>
    <xf numFmtId="0" fontId="2" fillId="0" borderId="9" xfId="7" applyBorder="1" applyAlignment="1">
      <alignment horizontal="center"/>
    </xf>
    <xf numFmtId="0" fontId="2" fillId="0" borderId="25" xfId="7" applyFont="1" applyBorder="1" applyAlignment="1">
      <alignment horizontal="center" wrapText="1"/>
    </xf>
    <xf numFmtId="0" fontId="2" fillId="0" borderId="42" xfId="7" applyBorder="1" applyAlignment="1">
      <alignment horizontal="center"/>
    </xf>
    <xf numFmtId="0" fontId="2" fillId="0" borderId="43" xfId="7" applyFont="1" applyBorder="1" applyAlignment="1">
      <alignment horizontal="center"/>
    </xf>
    <xf numFmtId="0" fontId="2" fillId="0" borderId="12" xfId="7" applyBorder="1" applyAlignment="1">
      <alignment horizontal="center"/>
    </xf>
    <xf numFmtId="0" fontId="2" fillId="0" borderId="75" xfId="7" applyFont="1" applyBorder="1" applyAlignment="1">
      <alignment horizontal="center"/>
    </xf>
    <xf numFmtId="0" fontId="2" fillId="0" borderId="0" xfId="7" applyBorder="1" applyAlignment="1">
      <alignment horizontal="center"/>
    </xf>
    <xf numFmtId="0" fontId="2" fillId="0" borderId="0" xfId="7" applyBorder="1"/>
    <xf numFmtId="0" fontId="2" fillId="0" borderId="24" xfId="7" applyBorder="1"/>
    <xf numFmtId="0" fontId="3" fillId="0" borderId="69" xfId="7" applyFont="1" applyFill="1" applyBorder="1" applyAlignment="1">
      <alignment horizontal="center" vertical="center" wrapText="1"/>
    </xf>
    <xf numFmtId="0" fontId="25" fillId="10" borderId="69" xfId="7" applyFont="1" applyFill="1" applyBorder="1" applyAlignment="1">
      <alignment horizontal="center" vertical="center"/>
    </xf>
    <xf numFmtId="0" fontId="2" fillId="0" borderId="10" xfId="7" applyFont="1" applyBorder="1" applyAlignment="1">
      <alignment vertical="center"/>
    </xf>
    <xf numFmtId="0" fontId="2" fillId="0" borderId="10" xfId="7" applyFont="1" applyBorder="1" applyAlignment="1">
      <alignment horizontal="center" vertical="center"/>
    </xf>
    <xf numFmtId="0" fontId="2" fillId="0" borderId="7" xfId="7" applyFont="1" applyBorder="1" applyAlignment="1">
      <alignment vertical="center"/>
    </xf>
    <xf numFmtId="0" fontId="2" fillId="0" borderId="28" xfId="7" applyFont="1" applyBorder="1" applyAlignment="1">
      <alignment horizontal="center" vertical="center"/>
    </xf>
    <xf numFmtId="0" fontId="2" fillId="0" borderId="92" xfId="7" applyFont="1" applyBorder="1" applyAlignment="1">
      <alignment vertical="center"/>
    </xf>
    <xf numFmtId="0" fontId="2" fillId="0" borderId="8" xfId="7" applyFont="1" applyBorder="1" applyAlignment="1">
      <alignment horizontal="center" vertical="center"/>
    </xf>
    <xf numFmtId="221" fontId="3" fillId="0" borderId="27" xfId="0" applyNumberFormat="1" applyFont="1" applyBorder="1" applyAlignment="1">
      <alignment horizontal="center" vertical="center"/>
    </xf>
    <xf numFmtId="221" fontId="3" fillId="0" borderId="27" xfId="2" applyNumberFormat="1" applyFont="1" applyBorder="1" applyAlignment="1">
      <alignment horizontal="center" vertical="center"/>
    </xf>
    <xf numFmtId="3" fontId="3" fillId="0" borderId="27" xfId="0" applyNumberFormat="1" applyFont="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xf numFmtId="0" fontId="3" fillId="0" borderId="82" xfId="0" applyFont="1" applyBorder="1" applyAlignment="1">
      <alignment horizontal="center" vertical="center"/>
    </xf>
    <xf numFmtId="0" fontId="20" fillId="0" borderId="82" xfId="0" applyFont="1" applyBorder="1" applyAlignment="1">
      <alignment horizontal="center" vertical="center"/>
    </xf>
    <xf numFmtId="0" fontId="3" fillId="0" borderId="103" xfId="0" applyFont="1" applyBorder="1" applyAlignment="1">
      <alignment vertical="center"/>
    </xf>
    <xf numFmtId="0" fontId="3" fillId="0" borderId="63" xfId="0" applyFont="1" applyBorder="1" applyAlignment="1">
      <alignment vertical="center"/>
    </xf>
    <xf numFmtId="0" fontId="3" fillId="0" borderId="63" xfId="0" applyFont="1" applyBorder="1" applyAlignment="1">
      <alignment horizontal="center" vertical="center"/>
    </xf>
    <xf numFmtId="3" fontId="4" fillId="0" borderId="69" xfId="2" applyNumberFormat="1" applyFont="1" applyBorder="1" applyAlignment="1">
      <alignment horizontal="right"/>
    </xf>
    <xf numFmtId="225" fontId="4" fillId="0" borderId="69" xfId="10" applyNumberFormat="1" applyFont="1" applyBorder="1" applyAlignment="1">
      <alignment horizontal="right"/>
    </xf>
    <xf numFmtId="0" fontId="3" fillId="0" borderId="19" xfId="0" applyFont="1" applyBorder="1"/>
    <xf numFmtId="0" fontId="3" fillId="0" borderId="62" xfId="0" applyFont="1" applyBorder="1"/>
    <xf numFmtId="0" fontId="3" fillId="0" borderId="87" xfId="0" applyFont="1" applyFill="1" applyBorder="1"/>
    <xf numFmtId="221" fontId="4" fillId="0" borderId="88" xfId="2" applyNumberFormat="1" applyFont="1" applyBorder="1"/>
    <xf numFmtId="221" fontId="4" fillId="0" borderId="64" xfId="2" applyNumberFormat="1" applyFont="1" applyBorder="1"/>
    <xf numFmtId="4" fontId="3" fillId="0" borderId="10" xfId="0" applyNumberFormat="1" applyFont="1" applyFill="1" applyBorder="1" applyAlignment="1">
      <alignment horizontal="center" vertical="center"/>
    </xf>
    <xf numFmtId="3" fontId="4" fillId="0" borderId="47" xfId="0" applyNumberFormat="1" applyFont="1" applyFill="1" applyBorder="1" applyAlignment="1">
      <alignment horizontal="center" vertical="center"/>
    </xf>
    <xf numFmtId="3" fontId="4" fillId="0" borderId="33" xfId="0" applyNumberFormat="1" applyFont="1" applyFill="1" applyBorder="1" applyAlignment="1">
      <alignment horizontal="center" vertical="center"/>
    </xf>
    <xf numFmtId="0" fontId="2" fillId="0" borderId="49" xfId="0" applyFont="1" applyFill="1" applyBorder="1" applyAlignment="1">
      <alignment horizontal="center"/>
    </xf>
    <xf numFmtId="221" fontId="2" fillId="0" borderId="49" xfId="2" applyNumberFormat="1" applyFont="1" applyFill="1" applyBorder="1"/>
    <xf numFmtId="0" fontId="2" fillId="0" borderId="33" xfId="0" applyFont="1" applyBorder="1" applyAlignment="1">
      <alignment horizontal="center" vertical="center"/>
    </xf>
    <xf numFmtId="221" fontId="4" fillId="0" borderId="69" xfId="9" applyNumberFormat="1" applyFont="1" applyBorder="1"/>
    <xf numFmtId="193" fontId="4" fillId="0" borderId="69" xfId="0" applyNumberFormat="1" applyFont="1" applyBorder="1" applyAlignment="1">
      <alignment horizontal="center"/>
    </xf>
    <xf numFmtId="215" fontId="4" fillId="0" borderId="1" xfId="2" applyNumberFormat="1" applyFont="1" applyBorder="1" applyAlignment="1">
      <alignment horizontal="center"/>
    </xf>
    <xf numFmtId="215" fontId="4" fillId="0" borderId="5" xfId="2" applyNumberFormat="1" applyFont="1" applyBorder="1" applyAlignment="1">
      <alignment horizontal="center"/>
    </xf>
    <xf numFmtId="193" fontId="4" fillId="0" borderId="5" xfId="2" applyNumberFormat="1" applyFont="1" applyBorder="1" applyAlignment="1">
      <alignment horizontal="center"/>
    </xf>
    <xf numFmtId="0" fontId="7" fillId="0" borderId="40" xfId="0" applyFont="1" applyBorder="1" applyAlignment="1">
      <alignment horizontal="center" vertical="center" wrapText="1"/>
    </xf>
    <xf numFmtId="0" fontId="7" fillId="0" borderId="104" xfId="0" applyFont="1" applyBorder="1" applyAlignment="1">
      <alignment horizontal="center" vertical="center" wrapText="1"/>
    </xf>
    <xf numFmtId="0" fontId="14" fillId="0" borderId="0"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center"/>
    </xf>
    <xf numFmtId="0" fontId="14" fillId="0" borderId="59" xfId="0" applyFont="1" applyBorder="1" applyAlignment="1">
      <alignment horizontal="center"/>
    </xf>
    <xf numFmtId="0" fontId="14" fillId="0" borderId="24" xfId="0" applyFont="1" applyBorder="1" applyAlignment="1">
      <alignment horizontal="center"/>
    </xf>
    <xf numFmtId="0" fontId="14" fillId="0" borderId="60" xfId="0" applyFont="1" applyBorder="1" applyAlignment="1">
      <alignment horizontal="center"/>
    </xf>
    <xf numFmtId="0" fontId="14" fillId="0" borderId="0" xfId="0" applyFont="1" applyBorder="1" applyAlignment="1">
      <alignment horizontal="center" wrapText="1"/>
    </xf>
    <xf numFmtId="0" fontId="7" fillId="0" borderId="54" xfId="0" applyFont="1" applyBorder="1" applyAlignment="1">
      <alignment horizontal="left" vertical="center"/>
    </xf>
    <xf numFmtId="0" fontId="7" fillId="0" borderId="34" xfId="0" applyFont="1" applyBorder="1" applyAlignment="1">
      <alignment horizontal="left" vertical="center"/>
    </xf>
    <xf numFmtId="0" fontId="7" fillId="0" borderId="105" xfId="0" applyFont="1" applyBorder="1" applyAlignment="1">
      <alignment horizontal="left" vertical="center"/>
    </xf>
    <xf numFmtId="0" fontId="8" fillId="0" borderId="54" xfId="0" applyFont="1" applyBorder="1" applyAlignment="1">
      <alignment horizontal="left"/>
    </xf>
    <xf numFmtId="0" fontId="8" fillId="0" borderId="34" xfId="0" applyFont="1" applyBorder="1" applyAlignment="1">
      <alignment horizontal="left"/>
    </xf>
    <xf numFmtId="0" fontId="4" fillId="0" borderId="0" xfId="0" applyFont="1" applyBorder="1" applyAlignment="1">
      <alignment horizontal="center"/>
    </xf>
    <xf numFmtId="0" fontId="4" fillId="0" borderId="24" xfId="0" applyFont="1" applyBorder="1" applyAlignment="1">
      <alignment horizontal="center" wrapText="1"/>
    </xf>
    <xf numFmtId="0" fontId="12" fillId="0" borderId="24" xfId="0" applyFont="1" applyBorder="1" applyAlignment="1">
      <alignment horizontal="center" vertical="justify"/>
    </xf>
    <xf numFmtId="0" fontId="12" fillId="0" borderId="24" xfId="0" applyFont="1" applyBorder="1" applyAlignment="1">
      <alignment horizontal="center"/>
    </xf>
    <xf numFmtId="0" fontId="8" fillId="0" borderId="54" xfId="0" applyFont="1" applyBorder="1" applyAlignment="1">
      <alignment horizontal="left" vertical="center"/>
    </xf>
    <xf numFmtId="0" fontId="8" fillId="0" borderId="34" xfId="0" applyFont="1" applyBorder="1" applyAlignment="1">
      <alignment horizontal="left" vertical="center"/>
    </xf>
    <xf numFmtId="0" fontId="8" fillId="0" borderId="105" xfId="0" applyFont="1" applyBorder="1" applyAlignment="1">
      <alignment horizontal="left" vertical="center"/>
    </xf>
    <xf numFmtId="0" fontId="4" fillId="0" borderId="56" xfId="0" applyFont="1" applyFill="1" applyBorder="1" applyAlignment="1">
      <alignment horizontal="center" vertical="center"/>
    </xf>
    <xf numFmtId="0" fontId="4" fillId="0" borderId="75" xfId="0" applyFont="1" applyFill="1" applyBorder="1" applyAlignment="1">
      <alignment horizontal="center" vertical="center"/>
    </xf>
    <xf numFmtId="0" fontId="8" fillId="0" borderId="13" xfId="0" applyFont="1" applyFill="1" applyBorder="1" applyAlignment="1">
      <alignment horizontal="center"/>
    </xf>
    <xf numFmtId="0" fontId="8" fillId="0" borderId="57" xfId="0" applyFont="1" applyFill="1" applyBorder="1" applyAlignment="1">
      <alignment horizontal="center" vertical="center"/>
    </xf>
    <xf numFmtId="0" fontId="8" fillId="0" borderId="12" xfId="0" applyFont="1" applyFill="1" applyBorder="1" applyAlignment="1">
      <alignment horizontal="center" vertical="center"/>
    </xf>
    <xf numFmtId="0" fontId="8" fillId="14" borderId="56" xfId="0" applyFont="1" applyFill="1" applyBorder="1" applyAlignment="1">
      <alignment horizontal="center" vertical="center"/>
    </xf>
    <xf numFmtId="0" fontId="8" fillId="14" borderId="43" xfId="0" applyFont="1" applyFill="1" applyBorder="1" applyAlignment="1">
      <alignment horizontal="center" vertical="center"/>
    </xf>
    <xf numFmtId="0" fontId="8" fillId="14" borderId="18" xfId="0" applyFont="1" applyFill="1" applyBorder="1" applyAlignment="1">
      <alignment horizontal="center" vertical="center"/>
    </xf>
    <xf numFmtId="0" fontId="8" fillId="0" borderId="106" xfId="0" applyFont="1" applyFill="1" applyBorder="1" applyAlignment="1">
      <alignment horizontal="left" vertical="center"/>
    </xf>
    <xf numFmtId="0" fontId="8" fillId="0" borderId="107" xfId="0" applyFont="1" applyFill="1" applyBorder="1" applyAlignment="1">
      <alignment horizontal="left" vertical="center"/>
    </xf>
    <xf numFmtId="0" fontId="7" fillId="0" borderId="0" xfId="0" applyFont="1" applyFill="1" applyBorder="1" applyAlignment="1">
      <alignment horizontal="center"/>
    </xf>
    <xf numFmtId="0" fontId="7" fillId="0" borderId="24" xfId="0" applyFont="1" applyFill="1" applyBorder="1" applyAlignment="1">
      <alignment horizontal="center" wrapText="1"/>
    </xf>
    <xf numFmtId="0" fontId="8" fillId="0" borderId="54" xfId="0" applyFont="1" applyFill="1" applyBorder="1" applyAlignment="1">
      <alignment horizontal="left" vertical="center"/>
    </xf>
    <xf numFmtId="0" fontId="8" fillId="0" borderId="34" xfId="0" applyFont="1" applyFill="1" applyBorder="1" applyAlignment="1">
      <alignment horizontal="left" vertic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1" xfId="0" applyFont="1" applyFill="1" applyBorder="1" applyAlignment="1">
      <alignment horizontal="center"/>
    </xf>
    <xf numFmtId="0" fontId="4" fillId="0" borderId="59" xfId="0" applyFont="1" applyFill="1" applyBorder="1" applyAlignment="1">
      <alignment horizontal="center"/>
    </xf>
    <xf numFmtId="0" fontId="4" fillId="0" borderId="24" xfId="0" applyFont="1" applyFill="1" applyBorder="1" applyAlignment="1">
      <alignment horizontal="center"/>
    </xf>
    <xf numFmtId="0" fontId="4" fillId="0" borderId="60" xfId="0" applyFont="1" applyFill="1" applyBorder="1" applyAlignment="1">
      <alignment horizontal="center"/>
    </xf>
    <xf numFmtId="0" fontId="8" fillId="0" borderId="57" xfId="9" applyFont="1" applyFill="1" applyBorder="1" applyAlignment="1">
      <alignment horizontal="center" vertical="center"/>
    </xf>
    <xf numFmtId="0" fontId="8" fillId="0" borderId="12" xfId="9" applyFont="1" applyFill="1" applyBorder="1" applyAlignment="1">
      <alignment horizontal="center" vertical="center"/>
    </xf>
    <xf numFmtId="0" fontId="4" fillId="0" borderId="56" xfId="9" applyFont="1" applyFill="1" applyBorder="1" applyAlignment="1">
      <alignment horizontal="center" vertical="center"/>
    </xf>
    <xf numFmtId="0" fontId="4" fillId="0" borderId="88" xfId="9" applyFont="1" applyFill="1" applyBorder="1" applyAlignment="1">
      <alignment horizontal="center" vertical="center"/>
    </xf>
    <xf numFmtId="0" fontId="7" fillId="0" borderId="0" xfId="9" applyFont="1" applyFill="1" applyBorder="1" applyAlignment="1">
      <alignment horizontal="center"/>
    </xf>
    <xf numFmtId="0" fontId="7" fillId="0" borderId="24" xfId="9" applyFont="1" applyFill="1" applyBorder="1" applyAlignment="1">
      <alignment horizontal="center" wrapText="1"/>
    </xf>
    <xf numFmtId="0" fontId="4" fillId="0" borderId="2" xfId="9" applyFont="1" applyFill="1" applyBorder="1" applyAlignment="1">
      <alignment horizontal="center"/>
    </xf>
    <xf numFmtId="0" fontId="4" fillId="0" borderId="3" xfId="9" applyFont="1" applyFill="1" applyBorder="1" applyAlignment="1">
      <alignment horizontal="center"/>
    </xf>
    <xf numFmtId="0" fontId="4" fillId="0" borderId="1" xfId="9" applyFont="1" applyFill="1" applyBorder="1" applyAlignment="1">
      <alignment horizontal="center"/>
    </xf>
    <xf numFmtId="0" fontId="4" fillId="0" borderId="59" xfId="9" applyFont="1" applyFill="1" applyBorder="1" applyAlignment="1">
      <alignment horizontal="center"/>
    </xf>
    <xf numFmtId="0" fontId="4" fillId="0" borderId="24" xfId="9" applyFont="1" applyFill="1" applyBorder="1" applyAlignment="1">
      <alignment horizontal="center"/>
    </xf>
    <xf numFmtId="0" fontId="4" fillId="0" borderId="60" xfId="9" applyFont="1" applyFill="1" applyBorder="1" applyAlignment="1">
      <alignment horizontal="center"/>
    </xf>
    <xf numFmtId="0" fontId="8" fillId="0" borderId="108" xfId="9" applyFont="1" applyFill="1" applyBorder="1" applyAlignment="1">
      <alignment horizontal="center"/>
    </xf>
    <xf numFmtId="0" fontId="8" fillId="0" borderId="109" xfId="9" applyFont="1" applyFill="1" applyBorder="1" applyAlignment="1">
      <alignment horizontal="center"/>
    </xf>
    <xf numFmtId="4" fontId="3" fillId="7" borderId="3" xfId="0" applyNumberFormat="1" applyFont="1" applyFill="1" applyBorder="1" applyAlignment="1">
      <alignment horizontal="left"/>
    </xf>
    <xf numFmtId="0" fontId="1" fillId="0" borderId="0" xfId="0" applyFont="1" applyBorder="1" applyAlignment="1">
      <alignment horizontal="center"/>
    </xf>
    <xf numFmtId="0" fontId="8" fillId="0" borderId="0"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4" fillId="0" borderId="59" xfId="0" applyFont="1" applyBorder="1" applyAlignment="1">
      <alignment horizontal="center"/>
    </xf>
    <xf numFmtId="0" fontId="4" fillId="0" borderId="24" xfId="0" applyFont="1" applyBorder="1" applyAlignment="1">
      <alignment horizontal="center"/>
    </xf>
    <xf numFmtId="0" fontId="4" fillId="0" borderId="60" xfId="0" applyFont="1" applyBorder="1" applyAlignment="1">
      <alignment horizontal="center"/>
    </xf>
    <xf numFmtId="0" fontId="2" fillId="0" borderId="110" xfId="0" applyFont="1" applyBorder="1" applyAlignment="1">
      <alignment horizontal="center" vertical="center"/>
    </xf>
    <xf numFmtId="0" fontId="2" fillId="0" borderId="62" xfId="0" applyFont="1" applyBorder="1" applyAlignment="1">
      <alignment horizontal="center" vertical="center"/>
    </xf>
    <xf numFmtId="0" fontId="2" fillId="0" borderId="77" xfId="0" applyFont="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3" fillId="11" borderId="111" xfId="0" applyFont="1" applyFill="1" applyBorder="1" applyAlignment="1">
      <alignment horizontal="center" vertical="center"/>
    </xf>
    <xf numFmtId="0" fontId="3" fillId="11" borderId="112" xfId="0" applyFont="1" applyFill="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8" fillId="0" borderId="54" xfId="7" applyFont="1" applyBorder="1" applyAlignment="1">
      <alignment horizontal="left" vertical="center"/>
    </xf>
    <xf numFmtId="0" fontId="8" fillId="0" borderId="34" xfId="7" applyFont="1" applyBorder="1" applyAlignment="1">
      <alignment horizontal="left" vertical="center"/>
    </xf>
    <xf numFmtId="0" fontId="8" fillId="0" borderId="105" xfId="7" applyFont="1" applyBorder="1" applyAlignment="1">
      <alignment horizontal="left" vertical="center"/>
    </xf>
    <xf numFmtId="0" fontId="3" fillId="0" borderId="0" xfId="7" applyFont="1" applyBorder="1" applyAlignment="1">
      <alignment horizontal="center"/>
    </xf>
    <xf numFmtId="0" fontId="8" fillId="0" borderId="0" xfId="7" applyFont="1" applyBorder="1" applyAlignment="1">
      <alignment horizontal="center"/>
    </xf>
    <xf numFmtId="0" fontId="12" fillId="0" borderId="24" xfId="7" applyFont="1" applyBorder="1" applyAlignment="1">
      <alignment horizontal="center"/>
    </xf>
    <xf numFmtId="0" fontId="3" fillId="0" borderId="2" xfId="7" applyFont="1" applyBorder="1" applyAlignment="1">
      <alignment horizontal="center"/>
    </xf>
    <xf numFmtId="0" fontId="3" fillId="0" borderId="3" xfId="7" applyFont="1" applyBorder="1" applyAlignment="1">
      <alignment horizontal="center"/>
    </xf>
    <xf numFmtId="0" fontId="3" fillId="0" borderId="1" xfId="7" applyFont="1" applyBorder="1" applyAlignment="1">
      <alignment horizontal="center"/>
    </xf>
    <xf numFmtId="0" fontId="4" fillId="0" borderId="59" xfId="7" applyFont="1" applyBorder="1" applyAlignment="1">
      <alignment horizontal="center"/>
    </xf>
    <xf numFmtId="0" fontId="4" fillId="0" borderId="24" xfId="7" applyFont="1" applyBorder="1" applyAlignment="1">
      <alignment horizontal="center"/>
    </xf>
    <xf numFmtId="0" fontId="4" fillId="0" borderId="60" xfId="7" applyFont="1" applyBorder="1" applyAlignment="1">
      <alignment horizontal="center"/>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4" xfId="0" applyFont="1" applyFill="1" applyBorder="1" applyAlignment="1">
      <alignment horizontal="center" vertical="center"/>
    </xf>
    <xf numFmtId="185" fontId="7" fillId="0" borderId="87" xfId="0" applyNumberFormat="1" applyFont="1" applyBorder="1" applyAlignment="1">
      <alignment horizontal="center" vertical="center" wrapText="1"/>
    </xf>
    <xf numFmtId="185" fontId="7" fillId="0" borderId="92" xfId="0" applyNumberFormat="1" applyFont="1" applyBorder="1" applyAlignment="1">
      <alignment horizontal="center" vertical="center" wrapText="1"/>
    </xf>
    <xf numFmtId="189" fontId="7" fillId="8" borderId="54" xfId="4" applyNumberFormat="1" applyFont="1" applyFill="1" applyBorder="1" applyAlignment="1">
      <alignment horizontal="center" vertical="center"/>
    </xf>
    <xf numFmtId="189" fontId="7" fillId="8" borderId="55" xfId="4" applyNumberFormat="1" applyFont="1" applyFill="1" applyBorder="1" applyAlignment="1">
      <alignment horizontal="center" vertical="center"/>
    </xf>
    <xf numFmtId="0" fontId="3" fillId="13" borderId="54" xfId="0" applyFont="1" applyFill="1" applyBorder="1" applyAlignment="1">
      <alignment horizontal="left" vertical="center"/>
    </xf>
    <xf numFmtId="0" fontId="3" fillId="13" borderId="34" xfId="0" applyFont="1" applyFill="1" applyBorder="1" applyAlignment="1">
      <alignment horizontal="left" vertical="center"/>
    </xf>
    <xf numFmtId="0" fontId="3" fillId="13" borderId="55" xfId="0" applyFont="1" applyFill="1" applyBorder="1" applyAlignment="1">
      <alignment horizontal="lef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7" xfId="0" applyFont="1" applyBorder="1" applyAlignment="1">
      <alignment horizontal="center" vertical="center" wrapText="1"/>
    </xf>
    <xf numFmtId="0" fontId="12" fillId="0" borderId="113" xfId="0" applyFont="1" applyBorder="1" applyAlignment="1">
      <alignment horizontal="center" vertical="center" wrapText="1"/>
    </xf>
    <xf numFmtId="0" fontId="12" fillId="0" borderId="26" xfId="0" applyFont="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12" fillId="0" borderId="15"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3" fillId="13" borderId="2" xfId="0" applyFont="1" applyFill="1" applyBorder="1" applyAlignment="1">
      <alignment horizontal="left" vertical="center"/>
    </xf>
    <xf numFmtId="0" fontId="3" fillId="13" borderId="3" xfId="0" applyFont="1" applyFill="1" applyBorder="1" applyAlignment="1">
      <alignment horizontal="lef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4" fillId="0" borderId="54" xfId="0" applyFont="1" applyBorder="1" applyAlignment="1">
      <alignment horizontal="left" vertical="center"/>
    </xf>
    <xf numFmtId="0" fontId="4" fillId="0" borderId="34" xfId="0" applyFont="1" applyBorder="1" applyAlignment="1">
      <alignment horizontal="left" vertical="center"/>
    </xf>
    <xf numFmtId="0" fontId="8" fillId="2" borderId="118" xfId="0" applyFont="1" applyFill="1" applyBorder="1" applyAlignment="1">
      <alignment horizontal="left" vertical="center"/>
    </xf>
    <xf numFmtId="0" fontId="8" fillId="2" borderId="55" xfId="0" applyFont="1" applyFill="1" applyBorder="1" applyAlignment="1">
      <alignment horizontal="left" vertical="center"/>
    </xf>
    <xf numFmtId="0" fontId="2" fillId="0" borderId="98" xfId="0" applyFont="1" applyFill="1" applyBorder="1" applyAlignment="1">
      <alignment horizontal="center" vertical="center" wrapText="1"/>
    </xf>
    <xf numFmtId="0" fontId="7" fillId="0" borderId="0" xfId="0" applyFont="1" applyBorder="1" applyAlignment="1">
      <alignment horizontal="center"/>
    </xf>
    <xf numFmtId="0" fontId="7" fillId="0" borderId="24" xfId="0" applyFont="1" applyBorder="1" applyAlignment="1">
      <alignment horizont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xf>
    <xf numFmtId="0" fontId="7" fillId="0" borderId="59"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7" fillId="0" borderId="0" xfId="0" applyFont="1" applyBorder="1" applyAlignment="1">
      <alignment horizontal="center" vertical="center" wrapText="1"/>
    </xf>
    <xf numFmtId="0" fontId="4" fillId="7" borderId="123" xfId="0" applyFont="1" applyFill="1" applyBorder="1" applyAlignment="1">
      <alignment horizontal="left" vertical="center" wrapText="1"/>
    </xf>
    <xf numFmtId="3" fontId="2" fillId="0" borderId="10" xfId="0" applyNumberFormat="1" applyFont="1" applyBorder="1" applyAlignment="1">
      <alignment horizontal="center" vertical="top"/>
    </xf>
    <xf numFmtId="3" fontId="2" fillId="0" borderId="47" xfId="0" applyNumberFormat="1" applyFont="1" applyBorder="1" applyAlignment="1">
      <alignment horizontal="center" vertical="top"/>
    </xf>
    <xf numFmtId="0" fontId="2" fillId="0" borderId="103" xfId="0" applyFont="1" applyBorder="1" applyAlignment="1">
      <alignment horizontal="center" vertical="top"/>
    </xf>
    <xf numFmtId="0" fontId="2" fillId="0" borderId="63" xfId="0" applyFont="1" applyBorder="1" applyAlignment="1">
      <alignment horizontal="center" vertical="top"/>
    </xf>
    <xf numFmtId="0" fontId="2" fillId="0" borderId="85" xfId="0" applyFont="1" applyBorder="1" applyAlignment="1">
      <alignment horizontal="center" vertical="top"/>
    </xf>
    <xf numFmtId="4" fontId="2" fillId="0" borderId="79" xfId="0" applyNumberFormat="1" applyFont="1" applyBorder="1" applyAlignment="1">
      <alignment horizontal="left" vertical="top" wrapText="1"/>
    </xf>
    <xf numFmtId="4" fontId="2" fillId="0" borderId="121" xfId="0" applyNumberFormat="1" applyFont="1" applyBorder="1" applyAlignment="1">
      <alignment horizontal="left" vertical="top" wrapText="1"/>
    </xf>
    <xf numFmtId="4" fontId="2" fillId="0" borderId="81" xfId="0" applyNumberFormat="1" applyFont="1" applyBorder="1" applyAlignment="1">
      <alignment horizontal="left" vertical="top" wrapText="1"/>
    </xf>
    <xf numFmtId="4" fontId="2" fillId="0" borderId="122" xfId="0" applyNumberFormat="1" applyFont="1" applyBorder="1" applyAlignment="1">
      <alignment horizontal="left" vertical="top" wrapText="1"/>
    </xf>
    <xf numFmtId="0" fontId="2" fillId="0" borderId="79" xfId="0" applyFont="1" applyBorder="1" applyAlignment="1">
      <alignment horizontal="left" vertical="top" wrapText="1"/>
    </xf>
    <xf numFmtId="0" fontId="2" fillId="0" borderId="121" xfId="0" applyFont="1" applyBorder="1" applyAlignment="1">
      <alignment horizontal="left" vertical="top" wrapText="1"/>
    </xf>
    <xf numFmtId="0" fontId="2" fillId="0" borderId="81" xfId="0" applyFont="1" applyBorder="1" applyAlignment="1">
      <alignment horizontal="left" vertical="top" wrapText="1"/>
    </xf>
    <xf numFmtId="0" fontId="2" fillId="0" borderId="122" xfId="0" applyFont="1" applyBorder="1" applyAlignment="1">
      <alignment horizontal="left" vertical="top" wrapText="1"/>
    </xf>
    <xf numFmtId="0" fontId="3" fillId="7" borderId="83" xfId="0" applyFont="1" applyFill="1" applyBorder="1" applyAlignment="1">
      <alignment horizontal="center" vertical="center" wrapText="1"/>
    </xf>
    <xf numFmtId="0" fontId="3" fillId="7" borderId="82" xfId="0" applyFont="1" applyFill="1" applyBorder="1" applyAlignment="1">
      <alignment horizontal="center" vertical="center" wrapText="1"/>
    </xf>
    <xf numFmtId="4" fontId="2" fillId="0" borderId="111" xfId="2" applyNumberFormat="1" applyFont="1" applyBorder="1" applyAlignment="1">
      <alignment horizontal="left" vertical="top" wrapText="1"/>
    </xf>
    <xf numFmtId="4" fontId="2" fillId="0" borderId="119" xfId="2" applyNumberFormat="1" applyFont="1" applyBorder="1" applyAlignment="1">
      <alignment horizontal="left" vertical="top" wrapText="1"/>
    </xf>
    <xf numFmtId="4" fontId="2" fillId="0" borderId="48" xfId="2" applyNumberFormat="1" applyFont="1" applyBorder="1" applyAlignment="1">
      <alignment horizontal="left" vertical="top"/>
    </xf>
    <xf numFmtId="4" fontId="2" fillId="0" borderId="120" xfId="2" applyNumberFormat="1" applyFont="1" applyBorder="1" applyAlignment="1">
      <alignment horizontal="left" vertical="top"/>
    </xf>
    <xf numFmtId="184" fontId="3" fillId="13" borderId="36" xfId="2" applyFont="1" applyFill="1" applyBorder="1" applyAlignment="1">
      <alignment horizontal="left" vertical="center" wrapText="1"/>
    </xf>
    <xf numFmtId="184" fontId="3" fillId="13" borderId="118" xfId="2" applyFont="1" applyFill="1" applyBorder="1" applyAlignment="1">
      <alignment horizontal="left" vertical="center" wrapText="1"/>
    </xf>
    <xf numFmtId="184" fontId="3" fillId="13" borderId="84" xfId="2" applyFont="1" applyFill="1" applyBorder="1" applyAlignment="1">
      <alignment horizontal="left" vertical="center" wrapText="1"/>
    </xf>
    <xf numFmtId="4" fontId="2" fillId="0" borderId="111" xfId="2" applyNumberFormat="1" applyFont="1" applyBorder="1" applyAlignment="1">
      <alignment horizontal="left" vertical="top"/>
    </xf>
    <xf numFmtId="4" fontId="2" fillId="0" borderId="119" xfId="2" applyNumberFormat="1" applyFont="1" applyBorder="1" applyAlignment="1">
      <alignment horizontal="left" vertical="top"/>
    </xf>
    <xf numFmtId="3" fontId="2" fillId="0" borderId="79" xfId="2" applyNumberFormat="1" applyFont="1" applyBorder="1" applyAlignment="1">
      <alignment horizontal="center" vertical="center"/>
    </xf>
    <xf numFmtId="3" fontId="2" fillId="0" borderId="121" xfId="2" applyNumberFormat="1" applyFont="1" applyBorder="1" applyAlignment="1">
      <alignment horizontal="center" vertical="center"/>
    </xf>
    <xf numFmtId="3" fontId="2" fillId="0" borderId="81" xfId="2" applyNumberFormat="1" applyFont="1" applyBorder="1" applyAlignment="1">
      <alignment horizontal="center" vertical="center"/>
    </xf>
    <xf numFmtId="3" fontId="2" fillId="0" borderId="122" xfId="2" applyNumberFormat="1" applyFont="1" applyBorder="1" applyAlignment="1">
      <alignment horizontal="center" vertical="center"/>
    </xf>
    <xf numFmtId="0" fontId="3" fillId="0" borderId="83" xfId="0" applyFont="1" applyBorder="1" applyAlignment="1">
      <alignment horizontal="center" vertical="center" wrapText="1"/>
    </xf>
    <xf numFmtId="0" fontId="3" fillId="0" borderId="82" xfId="0" applyFont="1" applyBorder="1" applyAlignment="1">
      <alignment horizontal="center" vertical="center" wrapText="1"/>
    </xf>
    <xf numFmtId="3" fontId="2" fillId="0" borderId="111" xfId="2" applyNumberFormat="1" applyFont="1" applyBorder="1" applyAlignment="1">
      <alignment horizontal="center" vertical="center"/>
    </xf>
    <xf numFmtId="3" fontId="2" fillId="0" borderId="119" xfId="2" applyNumberFormat="1" applyFont="1" applyBorder="1" applyAlignment="1">
      <alignment horizontal="center" vertical="center"/>
    </xf>
    <xf numFmtId="3" fontId="2" fillId="0" borderId="48" xfId="2" applyNumberFormat="1" applyFont="1" applyBorder="1" applyAlignment="1">
      <alignment horizontal="center" vertical="center"/>
    </xf>
    <xf numFmtId="3" fontId="2" fillId="0" borderId="120" xfId="2" applyNumberFormat="1" applyFont="1" applyBorder="1" applyAlignment="1">
      <alignment horizontal="center" vertical="center"/>
    </xf>
    <xf numFmtId="3" fontId="4" fillId="8" borderId="27" xfId="0" applyNumberFormat="1" applyFont="1" applyFill="1" applyBorder="1" applyAlignment="1">
      <alignment horizontal="center" vertical="center" wrapText="1"/>
    </xf>
    <xf numFmtId="3" fontId="2" fillId="0" borderId="83" xfId="0" applyNumberFormat="1" applyFont="1" applyBorder="1" applyAlignment="1">
      <alignment horizontal="center" vertical="center" wrapText="1"/>
    </xf>
    <xf numFmtId="3" fontId="2" fillId="0" borderId="82" xfId="0" applyNumberFormat="1" applyFont="1" applyBorder="1" applyAlignment="1">
      <alignment horizontal="center" vertical="center" wrapText="1"/>
    </xf>
    <xf numFmtId="0" fontId="20" fillId="0" borderId="82" xfId="0" applyFont="1" applyBorder="1" applyAlignment="1">
      <alignment horizontal="center" vertical="center"/>
    </xf>
    <xf numFmtId="0" fontId="3" fillId="0" borderId="0" xfId="0" applyFont="1" applyBorder="1" applyAlignment="1">
      <alignment horizontal="center"/>
    </xf>
    <xf numFmtId="0" fontId="8" fillId="0" borderId="24" xfId="0" applyFont="1" applyBorder="1" applyAlignment="1">
      <alignment horizontal="center"/>
    </xf>
    <xf numFmtId="0" fontId="20" fillId="0" borderId="121" xfId="0" applyFont="1" applyBorder="1" applyAlignment="1">
      <alignment horizontal="center" vertical="center"/>
    </xf>
    <xf numFmtId="0" fontId="20" fillId="0" borderId="124" xfId="0" applyFont="1" applyBorder="1" applyAlignment="1">
      <alignment horizontal="center" vertical="center"/>
    </xf>
    <xf numFmtId="0" fontId="20" fillId="0" borderId="122" xfId="0" applyFont="1" applyBorder="1" applyAlignment="1">
      <alignment horizontal="center" vertical="center"/>
    </xf>
    <xf numFmtId="0" fontId="3" fillId="0" borderId="103" xfId="0" applyFont="1" applyBorder="1" applyAlignment="1">
      <alignment horizontal="center" vertical="center"/>
    </xf>
    <xf numFmtId="0" fontId="3" fillId="0" borderId="85" xfId="0" applyFont="1" applyBorder="1" applyAlignment="1">
      <alignment horizontal="center" vertical="center"/>
    </xf>
    <xf numFmtId="3" fontId="24" fillId="10" borderId="73" xfId="0" applyNumberFormat="1" applyFont="1" applyFill="1" applyBorder="1" applyAlignment="1">
      <alignment horizontal="center" vertical="center"/>
    </xf>
    <xf numFmtId="3" fontId="24" fillId="10" borderId="82" xfId="0" applyNumberFormat="1" applyFont="1" applyFill="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35" xfId="0" applyFont="1" applyBorder="1" applyAlignment="1">
      <alignment horizontal="center"/>
    </xf>
    <xf numFmtId="0" fontId="3" fillId="0" borderId="73" xfId="0" applyFont="1" applyBorder="1" applyAlignment="1">
      <alignment horizontal="center"/>
    </xf>
    <xf numFmtId="0" fontId="3" fillId="0" borderId="58" xfId="0" applyFont="1" applyBorder="1" applyAlignment="1">
      <alignment horizontal="center"/>
    </xf>
    <xf numFmtId="0" fontId="3" fillId="0" borderId="125" xfId="0" applyFont="1" applyFill="1" applyBorder="1" applyAlignment="1">
      <alignment horizontal="center"/>
    </xf>
    <xf numFmtId="0" fontId="3" fillId="0" borderId="126" xfId="0" applyFont="1" applyFill="1" applyBorder="1" applyAlignment="1">
      <alignment horizontal="center"/>
    </xf>
    <xf numFmtId="0" fontId="3" fillId="0" borderId="127" xfId="0" applyFont="1" applyFill="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0" fontId="3" fillId="0" borderId="55" xfId="0" applyFont="1" applyBorder="1" applyAlignment="1">
      <alignment horizontal="center"/>
    </xf>
    <xf numFmtId="0" fontId="3" fillId="0" borderId="6" xfId="0" applyFont="1" applyBorder="1" applyAlignment="1">
      <alignment horizontal="center"/>
    </xf>
    <xf numFmtId="0" fontId="3" fillId="0" borderId="108" xfId="0" applyFont="1" applyBorder="1" applyAlignment="1">
      <alignment horizontal="center"/>
    </xf>
    <xf numFmtId="0" fontId="3" fillId="0" borderId="104" xfId="0" applyFont="1" applyBorder="1" applyAlignment="1">
      <alignment horizontal="center"/>
    </xf>
    <xf numFmtId="0" fontId="2" fillId="0" borderId="83" xfId="0" applyFont="1" applyBorder="1" applyAlignment="1">
      <alignment horizontal="center"/>
    </xf>
    <xf numFmtId="0" fontId="2" fillId="0" borderId="82" xfId="0" applyFont="1" applyBorder="1" applyAlignment="1">
      <alignment horizontal="center"/>
    </xf>
    <xf numFmtId="0" fontId="3" fillId="0" borderId="27" xfId="0" applyFont="1" applyBorder="1" applyAlignment="1">
      <alignment horizontal="center" vertical="center" wrapText="1"/>
    </xf>
    <xf numFmtId="0" fontId="3" fillId="0" borderId="27" xfId="0" applyFont="1" applyBorder="1" applyAlignment="1">
      <alignment horizontal="center"/>
    </xf>
    <xf numFmtId="0" fontId="3" fillId="0" borderId="0" xfId="0" applyFont="1" applyAlignment="1">
      <alignment horizontal="left"/>
    </xf>
    <xf numFmtId="0" fontId="3" fillId="0" borderId="83" xfId="0" applyFont="1" applyBorder="1" applyAlignment="1">
      <alignment horizontal="left" vertical="center" wrapText="1"/>
    </xf>
    <xf numFmtId="0" fontId="3" fillId="0" borderId="82" xfId="0" applyFont="1" applyBorder="1" applyAlignment="1">
      <alignment horizontal="left" vertical="center" wrapText="1"/>
    </xf>
    <xf numFmtId="0" fontId="3" fillId="0" borderId="27" xfId="0" applyFont="1" applyBorder="1" applyAlignment="1">
      <alignment horizontal="center" vertical="center"/>
    </xf>
    <xf numFmtId="0" fontId="2" fillId="0" borderId="103"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8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55" xfId="0" applyFont="1" applyBorder="1" applyAlignment="1">
      <alignment horizontal="left" vertical="center"/>
    </xf>
    <xf numFmtId="0" fontId="12" fillId="0" borderId="0" xfId="0" applyFont="1" applyBorder="1" applyAlignment="1">
      <alignment horizontal="center"/>
    </xf>
    <xf numFmtId="184" fontId="3" fillId="13" borderId="54" xfId="2" applyFont="1" applyFill="1" applyBorder="1" applyAlignment="1">
      <alignment horizontal="left" vertical="center" wrapText="1"/>
    </xf>
    <xf numFmtId="184" fontId="3" fillId="13" borderId="34" xfId="2" applyFont="1" applyFill="1" applyBorder="1" applyAlignment="1">
      <alignment horizontal="left" vertical="center" wrapText="1"/>
    </xf>
    <xf numFmtId="184" fontId="3" fillId="13" borderId="55" xfId="2" applyFont="1" applyFill="1" applyBorder="1" applyAlignment="1">
      <alignment horizontal="left" vertical="center" wrapText="1"/>
    </xf>
    <xf numFmtId="0" fontId="4" fillId="0" borderId="4" xfId="0" applyFont="1" applyBorder="1" applyAlignment="1">
      <alignment horizontal="center"/>
    </xf>
    <xf numFmtId="0" fontId="4" fillId="0" borderId="5" xfId="0" applyFont="1" applyBorder="1" applyAlignment="1">
      <alignment horizontal="center"/>
    </xf>
    <xf numFmtId="0" fontId="3" fillId="0" borderId="54" xfId="0" applyFont="1" applyBorder="1" applyAlignment="1">
      <alignment horizontal="left"/>
    </xf>
    <xf numFmtId="0" fontId="3" fillId="0" borderId="55" xfId="0" applyFont="1" applyBorder="1" applyAlignment="1">
      <alignment horizontal="left"/>
    </xf>
    <xf numFmtId="0" fontId="21" fillId="0" borderId="54" xfId="9" applyFont="1" applyBorder="1" applyAlignment="1">
      <alignment horizontal="center" vertical="center"/>
    </xf>
    <xf numFmtId="0" fontId="21" fillId="0" borderId="105" xfId="9" applyFont="1" applyBorder="1" applyAlignment="1">
      <alignment horizontal="center" vertical="center"/>
    </xf>
    <xf numFmtId="0" fontId="3" fillId="2" borderId="54" xfId="8" applyFont="1" applyFill="1" applyBorder="1" applyAlignment="1">
      <alignment horizontal="left"/>
    </xf>
    <xf numFmtId="0" fontId="3" fillId="2" borderId="34" xfId="8" applyFont="1" applyFill="1" applyBorder="1" applyAlignment="1">
      <alignment horizontal="left"/>
    </xf>
    <xf numFmtId="0" fontId="3" fillId="2" borderId="55" xfId="8" applyFont="1" applyFill="1" applyBorder="1" applyAlignment="1">
      <alignment horizontal="left"/>
    </xf>
    <xf numFmtId="0" fontId="3" fillId="6" borderId="54" xfId="0" applyFont="1" applyFill="1" applyBorder="1" applyAlignment="1">
      <alignment horizontal="left"/>
    </xf>
    <xf numFmtId="0" fontId="3" fillId="6" borderId="34" xfId="0" applyFont="1" applyFill="1" applyBorder="1" applyAlignment="1">
      <alignment horizontal="left"/>
    </xf>
    <xf numFmtId="0" fontId="3" fillId="6" borderId="55" xfId="0" applyFont="1" applyFill="1" applyBorder="1" applyAlignment="1">
      <alignment horizontal="left"/>
    </xf>
    <xf numFmtId="0" fontId="3" fillId="12" borderId="83" xfId="9" applyFont="1" applyFill="1" applyBorder="1" applyAlignment="1">
      <alignment horizontal="left" vertical="center"/>
    </xf>
    <xf numFmtId="0" fontId="3" fillId="12" borderId="73" xfId="9" applyFont="1" applyFill="1" applyBorder="1" applyAlignment="1">
      <alignment horizontal="left" vertical="center"/>
    </xf>
    <xf numFmtId="0" fontId="3" fillId="12" borderId="82" xfId="9" applyFont="1" applyFill="1" applyBorder="1" applyAlignment="1">
      <alignment horizontal="left" vertical="center"/>
    </xf>
    <xf numFmtId="0" fontId="28" fillId="0" borderId="54" xfId="0" applyFont="1" applyBorder="1" applyAlignment="1">
      <alignment horizontal="left" vertical="center"/>
    </xf>
    <xf numFmtId="0" fontId="28" fillId="0" borderId="34" xfId="0" applyFont="1" applyBorder="1" applyAlignment="1">
      <alignment horizontal="left" vertical="center"/>
    </xf>
    <xf numFmtId="0" fontId="28" fillId="0" borderId="55" xfId="0" applyFont="1" applyBorder="1" applyAlignment="1">
      <alignment horizontal="left" vertical="center"/>
    </xf>
    <xf numFmtId="0" fontId="29" fillId="0" borderId="54" xfId="0" applyFont="1" applyBorder="1" applyAlignment="1">
      <alignment horizontal="left"/>
    </xf>
    <xf numFmtId="0" fontId="29" fillId="0" borderId="55" xfId="0" applyFont="1" applyBorder="1" applyAlignment="1">
      <alignment horizontal="left"/>
    </xf>
    <xf numFmtId="0" fontId="3" fillId="12" borderId="27" xfId="9" applyFont="1" applyFill="1" applyBorder="1" applyAlignment="1">
      <alignment horizontal="left" vertical="center"/>
    </xf>
    <xf numFmtId="0" fontId="4" fillId="12" borderId="76" xfId="9" applyFont="1" applyFill="1" applyBorder="1" applyAlignment="1">
      <alignment horizontal="left"/>
    </xf>
    <xf numFmtId="0" fontId="4" fillId="12" borderId="84" xfId="9" applyFont="1" applyFill="1" applyBorder="1" applyAlignment="1">
      <alignment horizontal="left"/>
    </xf>
    <xf numFmtId="0" fontId="4" fillId="12" borderId="54" xfId="9" applyFont="1" applyFill="1" applyBorder="1" applyAlignment="1">
      <alignment horizontal="left" wrapText="1"/>
    </xf>
    <xf numFmtId="0" fontId="4" fillId="12" borderId="55" xfId="9" applyFont="1" applyFill="1" applyBorder="1" applyAlignment="1">
      <alignment horizontal="left" wrapText="1"/>
    </xf>
  </cellXfs>
  <cellStyles count="11">
    <cellStyle name="Euro" xfId="1"/>
    <cellStyle name="Millares" xfId="2" builtinId="3"/>
    <cellStyle name="Millares [0]" xfId="3" builtinId="6"/>
    <cellStyle name="Millares [0]_RESUMEN-EVALUACION TECNICA-SED-PMC-SPF-30-2003" xfId="4"/>
    <cellStyle name="Millares 2" xfId="5"/>
    <cellStyle name="Moneda" xfId="6" builtinId="4"/>
    <cellStyle name="Normal" xfId="0" builtinId="0"/>
    <cellStyle name="Normal 10" xfId="7"/>
    <cellStyle name="Normal 2 2" xfId="8"/>
    <cellStyle name="Normal 4" xfId="9"/>
    <cellStyle name="Porcentual" xfId="10"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1</xdr:row>
      <xdr:rowOff>123825</xdr:rowOff>
    </xdr:from>
    <xdr:to>
      <xdr:col>2</xdr:col>
      <xdr:colOff>1095375</xdr:colOff>
      <xdr:row>2</xdr:row>
      <xdr:rowOff>314325</xdr:rowOff>
    </xdr:to>
    <xdr:pic>
      <xdr:nvPicPr>
        <xdr:cNvPr id="85028"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495300" y="285750"/>
          <a:ext cx="1504950" cy="571500"/>
        </a:xfrm>
        <a:prstGeom prst="rect">
          <a:avLst/>
        </a:prstGeom>
        <a:noFill/>
        <a:ln w="9525">
          <a:noFill/>
          <a:miter lim="800000"/>
          <a:headEnd/>
          <a:tailEnd/>
        </a:ln>
      </xdr:spPr>
    </xdr:pic>
    <xdr:clientData/>
  </xdr:twoCellAnchor>
  <xdr:twoCellAnchor editAs="oneCell">
    <xdr:from>
      <xdr:col>4</xdr:col>
      <xdr:colOff>4095750</xdr:colOff>
      <xdr:row>1</xdr:row>
      <xdr:rowOff>142875</xdr:rowOff>
    </xdr:from>
    <xdr:to>
      <xdr:col>4</xdr:col>
      <xdr:colOff>6734175</xdr:colOff>
      <xdr:row>2</xdr:row>
      <xdr:rowOff>285750</xdr:rowOff>
    </xdr:to>
    <xdr:pic>
      <xdr:nvPicPr>
        <xdr:cNvPr id="85029" name="3 Imagen"/>
        <xdr:cNvPicPr>
          <a:picLocks noChangeAspect="1" noChangeArrowheads="1"/>
        </xdr:cNvPicPr>
      </xdr:nvPicPr>
      <xdr:blipFill>
        <a:blip xmlns:r="http://schemas.openxmlformats.org/officeDocument/2006/relationships" r:embed="rId2"/>
        <a:srcRect/>
        <a:stretch>
          <a:fillRect/>
        </a:stretch>
      </xdr:blipFill>
      <xdr:spPr bwMode="auto">
        <a:xfrm>
          <a:off x="11934825" y="304800"/>
          <a:ext cx="2638425" cy="5238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8401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8402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409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74094"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209550</xdr:colOff>
      <xdr:row>1</xdr:row>
      <xdr:rowOff>123825</xdr:rowOff>
    </xdr:from>
    <xdr:to>
      <xdr:col>4</xdr:col>
      <xdr:colOff>971550</xdr:colOff>
      <xdr:row>3</xdr:row>
      <xdr:rowOff>133350</xdr:rowOff>
    </xdr:to>
    <xdr:pic>
      <xdr:nvPicPr>
        <xdr:cNvPr id="14312"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428625" y="285750"/>
          <a:ext cx="1885950" cy="638175"/>
        </a:xfrm>
        <a:prstGeom prst="rect">
          <a:avLst/>
        </a:prstGeom>
        <a:noFill/>
        <a:ln w="9525">
          <a:noFill/>
          <a:miter lim="800000"/>
          <a:headEnd/>
          <a:tailEnd/>
        </a:ln>
      </xdr:spPr>
    </xdr:pic>
    <xdr:clientData/>
  </xdr:twoCellAnchor>
  <xdr:twoCellAnchor editAs="oneCell">
    <xdr:from>
      <xdr:col>12</xdr:col>
      <xdr:colOff>1219200</xdr:colOff>
      <xdr:row>1</xdr:row>
      <xdr:rowOff>152400</xdr:rowOff>
    </xdr:from>
    <xdr:to>
      <xdr:col>13</xdr:col>
      <xdr:colOff>2333625</xdr:colOff>
      <xdr:row>2</xdr:row>
      <xdr:rowOff>304800</xdr:rowOff>
    </xdr:to>
    <xdr:pic>
      <xdr:nvPicPr>
        <xdr:cNvPr id="14313" name="3 Imagen"/>
        <xdr:cNvPicPr>
          <a:picLocks noChangeAspect="1" noChangeArrowheads="1"/>
        </xdr:cNvPicPr>
      </xdr:nvPicPr>
      <xdr:blipFill>
        <a:blip xmlns:r="http://schemas.openxmlformats.org/officeDocument/2006/relationships" r:embed="rId2"/>
        <a:srcRect/>
        <a:stretch>
          <a:fillRect/>
        </a:stretch>
      </xdr:blipFill>
      <xdr:spPr bwMode="auto">
        <a:xfrm>
          <a:off x="14287500" y="314325"/>
          <a:ext cx="2400300" cy="4667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819150</xdr:colOff>
      <xdr:row>2</xdr:row>
      <xdr:rowOff>247650</xdr:rowOff>
    </xdr:to>
    <xdr:pic>
      <xdr:nvPicPr>
        <xdr:cNvPr id="6801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90650" cy="504825"/>
        </a:xfrm>
        <a:prstGeom prst="rect">
          <a:avLst/>
        </a:prstGeom>
        <a:noFill/>
        <a:ln w="9525">
          <a:noFill/>
          <a:miter lim="800000"/>
          <a:headEnd/>
          <a:tailEnd/>
        </a:ln>
      </xdr:spPr>
    </xdr:pic>
    <xdr:clientData/>
  </xdr:twoCellAnchor>
  <xdr:twoCellAnchor editAs="oneCell">
    <xdr:from>
      <xdr:col>8</xdr:col>
      <xdr:colOff>552450</xdr:colOff>
      <xdr:row>1</xdr:row>
      <xdr:rowOff>57150</xdr:rowOff>
    </xdr:from>
    <xdr:to>
      <xdr:col>9</xdr:col>
      <xdr:colOff>762000</xdr:colOff>
      <xdr:row>2</xdr:row>
      <xdr:rowOff>95250</xdr:rowOff>
    </xdr:to>
    <xdr:pic>
      <xdr:nvPicPr>
        <xdr:cNvPr id="68018" name="2 Imagen"/>
        <xdr:cNvPicPr>
          <a:picLocks noChangeAspect="1" noChangeArrowheads="1"/>
        </xdr:cNvPicPr>
      </xdr:nvPicPr>
      <xdr:blipFill>
        <a:blip xmlns:r="http://schemas.openxmlformats.org/officeDocument/2006/relationships" r:embed="rId2"/>
        <a:srcRect/>
        <a:stretch>
          <a:fillRect/>
        </a:stretch>
      </xdr:blipFill>
      <xdr:spPr bwMode="auto">
        <a:xfrm>
          <a:off x="10067925" y="209550"/>
          <a:ext cx="1857375"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819150</xdr:colOff>
      <xdr:row>2</xdr:row>
      <xdr:rowOff>247650</xdr:rowOff>
    </xdr:to>
    <xdr:pic>
      <xdr:nvPicPr>
        <xdr:cNvPr id="7205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90650" cy="504825"/>
        </a:xfrm>
        <a:prstGeom prst="rect">
          <a:avLst/>
        </a:prstGeom>
        <a:noFill/>
        <a:ln w="9525">
          <a:noFill/>
          <a:miter lim="800000"/>
          <a:headEnd/>
          <a:tailEnd/>
        </a:ln>
      </xdr:spPr>
    </xdr:pic>
    <xdr:clientData/>
  </xdr:twoCellAnchor>
  <xdr:twoCellAnchor editAs="oneCell">
    <xdr:from>
      <xdr:col>7</xdr:col>
      <xdr:colOff>466725</xdr:colOff>
      <xdr:row>1</xdr:row>
      <xdr:rowOff>104775</xdr:rowOff>
    </xdr:from>
    <xdr:to>
      <xdr:col>8</xdr:col>
      <xdr:colOff>1533525</xdr:colOff>
      <xdr:row>2</xdr:row>
      <xdr:rowOff>142875</xdr:rowOff>
    </xdr:to>
    <xdr:pic>
      <xdr:nvPicPr>
        <xdr:cNvPr id="72056" name="2 Imagen"/>
        <xdr:cNvPicPr>
          <a:picLocks noChangeAspect="1" noChangeArrowheads="1"/>
        </xdr:cNvPicPr>
      </xdr:nvPicPr>
      <xdr:blipFill>
        <a:blip xmlns:r="http://schemas.openxmlformats.org/officeDocument/2006/relationships" r:embed="rId2"/>
        <a:srcRect/>
        <a:stretch>
          <a:fillRect/>
        </a:stretch>
      </xdr:blipFill>
      <xdr:spPr bwMode="auto">
        <a:xfrm>
          <a:off x="9191625" y="257175"/>
          <a:ext cx="1857375"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257175</xdr:colOff>
      <xdr:row>2</xdr:row>
      <xdr:rowOff>66675</xdr:rowOff>
    </xdr:to>
    <xdr:pic>
      <xdr:nvPicPr>
        <xdr:cNvPr id="7307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885825" cy="323850"/>
        </a:xfrm>
        <a:prstGeom prst="rect">
          <a:avLst/>
        </a:prstGeom>
        <a:noFill/>
        <a:ln w="9525">
          <a:noFill/>
          <a:miter lim="800000"/>
          <a:headEnd/>
          <a:tailEnd/>
        </a:ln>
      </xdr:spPr>
    </xdr:pic>
    <xdr:clientData/>
  </xdr:twoCellAnchor>
  <xdr:twoCellAnchor editAs="oneCell">
    <xdr:from>
      <xdr:col>4</xdr:col>
      <xdr:colOff>180975</xdr:colOff>
      <xdr:row>1</xdr:row>
      <xdr:rowOff>95250</xdr:rowOff>
    </xdr:from>
    <xdr:to>
      <xdr:col>4</xdr:col>
      <xdr:colOff>1590675</xdr:colOff>
      <xdr:row>2</xdr:row>
      <xdr:rowOff>47625</xdr:rowOff>
    </xdr:to>
    <xdr:pic>
      <xdr:nvPicPr>
        <xdr:cNvPr id="73078" name="2 Imagen"/>
        <xdr:cNvPicPr>
          <a:picLocks noChangeAspect="1" noChangeArrowheads="1"/>
        </xdr:cNvPicPr>
      </xdr:nvPicPr>
      <xdr:blipFill>
        <a:blip xmlns:r="http://schemas.openxmlformats.org/officeDocument/2006/relationships" r:embed="rId2"/>
        <a:srcRect/>
        <a:stretch>
          <a:fillRect/>
        </a:stretch>
      </xdr:blipFill>
      <xdr:spPr bwMode="auto">
        <a:xfrm>
          <a:off x="4924425" y="247650"/>
          <a:ext cx="1409700" cy="2667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695325</xdr:colOff>
      <xdr:row>2</xdr:row>
      <xdr:rowOff>219075</xdr:rowOff>
    </xdr:to>
    <xdr:pic>
      <xdr:nvPicPr>
        <xdr:cNvPr id="7510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5</xdr:col>
      <xdr:colOff>1314450</xdr:colOff>
      <xdr:row>1</xdr:row>
      <xdr:rowOff>66675</xdr:rowOff>
    </xdr:from>
    <xdr:to>
      <xdr:col>6</xdr:col>
      <xdr:colOff>1628775</xdr:colOff>
      <xdr:row>2</xdr:row>
      <xdr:rowOff>123825</xdr:rowOff>
    </xdr:to>
    <xdr:pic>
      <xdr:nvPicPr>
        <xdr:cNvPr id="75110" name="2 Imagen"/>
        <xdr:cNvPicPr>
          <a:picLocks noChangeAspect="1" noChangeArrowheads="1"/>
        </xdr:cNvPicPr>
      </xdr:nvPicPr>
      <xdr:blipFill>
        <a:blip xmlns:r="http://schemas.openxmlformats.org/officeDocument/2006/relationships" r:embed="rId2"/>
        <a:srcRect/>
        <a:stretch>
          <a:fillRect/>
        </a:stretch>
      </xdr:blipFill>
      <xdr:spPr bwMode="auto">
        <a:xfrm>
          <a:off x="6848475" y="219075"/>
          <a:ext cx="1962150" cy="3714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612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6128" name="2 Imagen"/>
        <xdr:cNvPicPr>
          <a:picLocks noChangeAspect="1" noChangeArrowheads="1"/>
        </xdr:cNvPicPr>
      </xdr:nvPicPr>
      <xdr:blipFill>
        <a:blip xmlns:r="http://schemas.openxmlformats.org/officeDocument/2006/relationships" r:embed="rId2"/>
        <a:srcRect/>
        <a:stretch>
          <a:fillRect/>
        </a:stretch>
      </xdr:blipFill>
      <xdr:spPr bwMode="auto">
        <a:xfrm>
          <a:off x="8229600" y="219075"/>
          <a:ext cx="1962150" cy="3714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714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7150" name="2 Imagen"/>
        <xdr:cNvPicPr>
          <a:picLocks noChangeAspect="1" noChangeArrowheads="1"/>
        </xdr:cNvPicPr>
      </xdr:nvPicPr>
      <xdr:blipFill>
        <a:blip xmlns:r="http://schemas.openxmlformats.org/officeDocument/2006/relationships" r:embed="rId2"/>
        <a:srcRect/>
        <a:stretch>
          <a:fillRect/>
        </a:stretch>
      </xdr:blipFill>
      <xdr:spPr bwMode="auto">
        <a:xfrm>
          <a:off x="8229600" y="219075"/>
          <a:ext cx="1962150" cy="3714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817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8174" name="2 Imagen"/>
        <xdr:cNvPicPr>
          <a:picLocks noChangeAspect="1" noChangeArrowheads="1"/>
        </xdr:cNvPicPr>
      </xdr:nvPicPr>
      <xdr:blipFill>
        <a:blip xmlns:r="http://schemas.openxmlformats.org/officeDocument/2006/relationships" r:embed="rId2"/>
        <a:srcRect/>
        <a:stretch>
          <a:fillRect/>
        </a:stretch>
      </xdr:blipFill>
      <xdr:spPr bwMode="auto">
        <a:xfrm>
          <a:off x="8039100" y="219075"/>
          <a:ext cx="1962150" cy="371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66675</xdr:rowOff>
    </xdr:from>
    <xdr:to>
      <xdr:col>2</xdr:col>
      <xdr:colOff>923925</xdr:colOff>
      <xdr:row>3</xdr:row>
      <xdr:rowOff>66675</xdr:rowOff>
    </xdr:to>
    <xdr:pic>
      <xdr:nvPicPr>
        <xdr:cNvPr id="86025" name="4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190500" y="209550"/>
          <a:ext cx="1400175" cy="495300"/>
        </a:xfrm>
        <a:prstGeom prst="rect">
          <a:avLst/>
        </a:prstGeom>
        <a:noFill/>
        <a:ln w="9525">
          <a:noFill/>
          <a:miter lim="800000"/>
          <a:headEnd/>
          <a:tailEnd/>
        </a:ln>
      </xdr:spPr>
    </xdr:pic>
    <xdr:clientData/>
  </xdr:twoCellAnchor>
  <xdr:twoCellAnchor editAs="oneCell">
    <xdr:from>
      <xdr:col>4</xdr:col>
      <xdr:colOff>619125</xdr:colOff>
      <xdr:row>1</xdr:row>
      <xdr:rowOff>85725</xdr:rowOff>
    </xdr:from>
    <xdr:to>
      <xdr:col>4</xdr:col>
      <xdr:colOff>2743200</xdr:colOff>
      <xdr:row>3</xdr:row>
      <xdr:rowOff>19050</xdr:rowOff>
    </xdr:to>
    <xdr:pic>
      <xdr:nvPicPr>
        <xdr:cNvPr id="86026" name="5 Imagen"/>
        <xdr:cNvPicPr>
          <a:picLocks noChangeAspect="1" noChangeArrowheads="1"/>
        </xdr:cNvPicPr>
      </xdr:nvPicPr>
      <xdr:blipFill>
        <a:blip xmlns:r="http://schemas.openxmlformats.org/officeDocument/2006/relationships" r:embed="rId2"/>
        <a:srcRect/>
        <a:stretch>
          <a:fillRect/>
        </a:stretch>
      </xdr:blipFill>
      <xdr:spPr bwMode="auto">
        <a:xfrm>
          <a:off x="8963025" y="228600"/>
          <a:ext cx="2124075" cy="4286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919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9198" name="2 Imagen"/>
        <xdr:cNvPicPr>
          <a:picLocks noChangeAspect="1" noChangeArrowheads="1"/>
        </xdr:cNvPicPr>
      </xdr:nvPicPr>
      <xdr:blipFill>
        <a:blip xmlns:r="http://schemas.openxmlformats.org/officeDocument/2006/relationships" r:embed="rId2"/>
        <a:srcRect/>
        <a:stretch>
          <a:fillRect/>
        </a:stretch>
      </xdr:blipFill>
      <xdr:spPr bwMode="auto">
        <a:xfrm>
          <a:off x="8039100" y="219075"/>
          <a:ext cx="1962150" cy="3714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8021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1076325</xdr:colOff>
      <xdr:row>1</xdr:row>
      <xdr:rowOff>66675</xdr:rowOff>
    </xdr:from>
    <xdr:to>
      <xdr:col>7</xdr:col>
      <xdr:colOff>1524000</xdr:colOff>
      <xdr:row>2</xdr:row>
      <xdr:rowOff>123825</xdr:rowOff>
    </xdr:to>
    <xdr:pic>
      <xdr:nvPicPr>
        <xdr:cNvPr id="80220" name="2 Imagen"/>
        <xdr:cNvPicPr>
          <a:picLocks noChangeAspect="1" noChangeArrowheads="1"/>
        </xdr:cNvPicPr>
      </xdr:nvPicPr>
      <xdr:blipFill>
        <a:blip xmlns:r="http://schemas.openxmlformats.org/officeDocument/2006/relationships" r:embed="rId2"/>
        <a:srcRect/>
        <a:stretch>
          <a:fillRect/>
        </a:stretch>
      </xdr:blipFill>
      <xdr:spPr bwMode="auto">
        <a:xfrm>
          <a:off x="7915275" y="219075"/>
          <a:ext cx="1962150" cy="3714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1</xdr:col>
      <xdr:colOff>1076325</xdr:colOff>
      <xdr:row>2</xdr:row>
      <xdr:rowOff>85725</xdr:rowOff>
    </xdr:to>
    <xdr:pic>
      <xdr:nvPicPr>
        <xdr:cNvPr id="81241"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942975" cy="342900"/>
        </a:xfrm>
        <a:prstGeom prst="rect">
          <a:avLst/>
        </a:prstGeom>
        <a:noFill/>
        <a:ln w="9525">
          <a:noFill/>
          <a:miter lim="800000"/>
          <a:headEnd/>
          <a:tailEnd/>
        </a:ln>
      </xdr:spPr>
    </xdr:pic>
    <xdr:clientData/>
  </xdr:twoCellAnchor>
  <xdr:twoCellAnchor editAs="oneCell">
    <xdr:from>
      <xdr:col>3</xdr:col>
      <xdr:colOff>962025</xdr:colOff>
      <xdr:row>1</xdr:row>
      <xdr:rowOff>66675</xdr:rowOff>
    </xdr:from>
    <xdr:to>
      <xdr:col>3</xdr:col>
      <xdr:colOff>2514600</xdr:colOff>
      <xdr:row>2</xdr:row>
      <xdr:rowOff>47625</xdr:rowOff>
    </xdr:to>
    <xdr:pic>
      <xdr:nvPicPr>
        <xdr:cNvPr id="81242" name="2 Imagen"/>
        <xdr:cNvPicPr>
          <a:picLocks noChangeAspect="1" noChangeArrowheads="1"/>
        </xdr:cNvPicPr>
      </xdr:nvPicPr>
      <xdr:blipFill>
        <a:blip xmlns:r="http://schemas.openxmlformats.org/officeDocument/2006/relationships" r:embed="rId2"/>
        <a:srcRect/>
        <a:stretch>
          <a:fillRect/>
        </a:stretch>
      </xdr:blipFill>
      <xdr:spPr bwMode="auto">
        <a:xfrm>
          <a:off x="6238875" y="219075"/>
          <a:ext cx="1552575" cy="295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114300</xdr:rowOff>
    </xdr:from>
    <xdr:to>
      <xdr:col>2</xdr:col>
      <xdr:colOff>714375</xdr:colOff>
      <xdr:row>3</xdr:row>
      <xdr:rowOff>123825</xdr:rowOff>
    </xdr:to>
    <xdr:pic>
      <xdr:nvPicPr>
        <xdr:cNvPr id="5111" name="4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19075"/>
          <a:ext cx="1390650" cy="504825"/>
        </a:xfrm>
        <a:prstGeom prst="rect">
          <a:avLst/>
        </a:prstGeom>
        <a:noFill/>
        <a:ln w="9525">
          <a:noFill/>
          <a:miter lim="800000"/>
          <a:headEnd/>
          <a:tailEnd/>
        </a:ln>
      </xdr:spPr>
    </xdr:pic>
    <xdr:clientData/>
  </xdr:twoCellAnchor>
  <xdr:twoCellAnchor editAs="oneCell">
    <xdr:from>
      <xdr:col>5</xdr:col>
      <xdr:colOff>609600</xdr:colOff>
      <xdr:row>1</xdr:row>
      <xdr:rowOff>133350</xdr:rowOff>
    </xdr:from>
    <xdr:to>
      <xdr:col>5</xdr:col>
      <xdr:colOff>2619375</xdr:colOff>
      <xdr:row>3</xdr:row>
      <xdr:rowOff>57150</xdr:rowOff>
    </xdr:to>
    <xdr:pic>
      <xdr:nvPicPr>
        <xdr:cNvPr id="5112" name="5 Imagen"/>
        <xdr:cNvPicPr>
          <a:picLocks noChangeAspect="1" noChangeArrowheads="1"/>
        </xdr:cNvPicPr>
      </xdr:nvPicPr>
      <xdr:blipFill>
        <a:blip xmlns:r="http://schemas.openxmlformats.org/officeDocument/2006/relationships" r:embed="rId2"/>
        <a:srcRect/>
        <a:stretch>
          <a:fillRect/>
        </a:stretch>
      </xdr:blipFill>
      <xdr:spPr bwMode="auto">
        <a:xfrm>
          <a:off x="7600950" y="238125"/>
          <a:ext cx="2009775" cy="419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1</xdr:row>
      <xdr:rowOff>85725</xdr:rowOff>
    </xdr:from>
    <xdr:to>
      <xdr:col>1</xdr:col>
      <xdr:colOff>1476375</xdr:colOff>
      <xdr:row>2</xdr:row>
      <xdr:rowOff>276225</xdr:rowOff>
    </xdr:to>
    <xdr:pic>
      <xdr:nvPicPr>
        <xdr:cNvPr id="60942"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66700" y="190500"/>
          <a:ext cx="1390650" cy="504825"/>
        </a:xfrm>
        <a:prstGeom prst="rect">
          <a:avLst/>
        </a:prstGeom>
        <a:noFill/>
        <a:ln w="9525">
          <a:noFill/>
          <a:miter lim="800000"/>
          <a:headEnd/>
          <a:tailEnd/>
        </a:ln>
      </xdr:spPr>
    </xdr:pic>
    <xdr:clientData/>
  </xdr:twoCellAnchor>
  <xdr:twoCellAnchor editAs="oneCell">
    <xdr:from>
      <xdr:col>4</xdr:col>
      <xdr:colOff>400050</xdr:colOff>
      <xdr:row>1</xdr:row>
      <xdr:rowOff>76200</xdr:rowOff>
    </xdr:from>
    <xdr:to>
      <xdr:col>4</xdr:col>
      <xdr:colOff>2409825</xdr:colOff>
      <xdr:row>2</xdr:row>
      <xdr:rowOff>180975</xdr:rowOff>
    </xdr:to>
    <xdr:pic>
      <xdr:nvPicPr>
        <xdr:cNvPr id="60943" name="3 Imagen"/>
        <xdr:cNvPicPr>
          <a:picLocks noChangeAspect="1" noChangeArrowheads="1"/>
        </xdr:cNvPicPr>
      </xdr:nvPicPr>
      <xdr:blipFill>
        <a:blip xmlns:r="http://schemas.openxmlformats.org/officeDocument/2006/relationships" r:embed="rId2"/>
        <a:srcRect/>
        <a:stretch>
          <a:fillRect/>
        </a:stretch>
      </xdr:blipFill>
      <xdr:spPr bwMode="auto">
        <a:xfrm>
          <a:off x="7286625" y="180975"/>
          <a:ext cx="2009775" cy="419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371475</xdr:colOff>
      <xdr:row>1</xdr:row>
      <xdr:rowOff>161925</xdr:rowOff>
    </xdr:from>
    <xdr:to>
      <xdr:col>1</xdr:col>
      <xdr:colOff>2200275</xdr:colOff>
      <xdr:row>3</xdr:row>
      <xdr:rowOff>200025</xdr:rowOff>
    </xdr:to>
    <xdr:pic>
      <xdr:nvPicPr>
        <xdr:cNvPr id="26414"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542925" y="371475"/>
          <a:ext cx="1828800" cy="666750"/>
        </a:xfrm>
        <a:prstGeom prst="rect">
          <a:avLst/>
        </a:prstGeom>
        <a:noFill/>
        <a:ln w="9525">
          <a:noFill/>
          <a:miter lim="800000"/>
          <a:headEnd/>
          <a:tailEnd/>
        </a:ln>
      </xdr:spPr>
    </xdr:pic>
    <xdr:clientData/>
  </xdr:twoCellAnchor>
  <xdr:twoCellAnchor editAs="oneCell">
    <xdr:from>
      <xdr:col>4</xdr:col>
      <xdr:colOff>2343150</xdr:colOff>
      <xdr:row>1</xdr:row>
      <xdr:rowOff>180975</xdr:rowOff>
    </xdr:from>
    <xdr:to>
      <xdr:col>5</xdr:col>
      <xdr:colOff>2114550</xdr:colOff>
      <xdr:row>3</xdr:row>
      <xdr:rowOff>57150</xdr:rowOff>
    </xdr:to>
    <xdr:pic>
      <xdr:nvPicPr>
        <xdr:cNvPr id="26415" name="3 Imagen"/>
        <xdr:cNvPicPr>
          <a:picLocks noChangeAspect="1" noChangeArrowheads="1"/>
        </xdr:cNvPicPr>
      </xdr:nvPicPr>
      <xdr:blipFill>
        <a:blip xmlns:r="http://schemas.openxmlformats.org/officeDocument/2006/relationships" r:embed="rId2"/>
        <a:srcRect/>
        <a:stretch>
          <a:fillRect/>
        </a:stretch>
      </xdr:blipFill>
      <xdr:spPr bwMode="auto">
        <a:xfrm>
          <a:off x="14563725" y="390525"/>
          <a:ext cx="2486025" cy="504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1</xdr:row>
      <xdr:rowOff>133350</xdr:rowOff>
    </xdr:from>
    <xdr:to>
      <xdr:col>1</xdr:col>
      <xdr:colOff>2000250</xdr:colOff>
      <xdr:row>3</xdr:row>
      <xdr:rowOff>171450</xdr:rowOff>
    </xdr:to>
    <xdr:pic>
      <xdr:nvPicPr>
        <xdr:cNvPr id="82143"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342900" y="342900"/>
          <a:ext cx="1828800" cy="666750"/>
        </a:xfrm>
        <a:prstGeom prst="rect">
          <a:avLst/>
        </a:prstGeom>
        <a:noFill/>
        <a:ln w="9525">
          <a:noFill/>
          <a:miter lim="800000"/>
          <a:headEnd/>
          <a:tailEnd/>
        </a:ln>
      </xdr:spPr>
    </xdr:pic>
    <xdr:clientData/>
  </xdr:twoCellAnchor>
  <xdr:twoCellAnchor editAs="oneCell">
    <xdr:from>
      <xdr:col>13</xdr:col>
      <xdr:colOff>76200</xdr:colOff>
      <xdr:row>1</xdr:row>
      <xdr:rowOff>180975</xdr:rowOff>
    </xdr:from>
    <xdr:to>
      <xdr:col>14</xdr:col>
      <xdr:colOff>1438275</xdr:colOff>
      <xdr:row>3</xdr:row>
      <xdr:rowOff>104775</xdr:rowOff>
    </xdr:to>
    <xdr:pic>
      <xdr:nvPicPr>
        <xdr:cNvPr id="82144" name="3 Imagen"/>
        <xdr:cNvPicPr>
          <a:picLocks noChangeAspect="1" noChangeArrowheads="1"/>
        </xdr:cNvPicPr>
      </xdr:nvPicPr>
      <xdr:blipFill>
        <a:blip xmlns:r="http://schemas.openxmlformats.org/officeDocument/2006/relationships" r:embed="rId2"/>
        <a:srcRect/>
        <a:stretch>
          <a:fillRect/>
        </a:stretch>
      </xdr:blipFill>
      <xdr:spPr bwMode="auto">
        <a:xfrm>
          <a:off x="22078950" y="390525"/>
          <a:ext cx="2743200" cy="552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6190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6191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6899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6900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002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70024" name="2 Imagen"/>
        <xdr:cNvPicPr>
          <a:picLocks noChangeAspect="1" noChangeArrowheads="1"/>
        </xdr:cNvPicPr>
      </xdr:nvPicPr>
      <xdr:blipFill>
        <a:blip xmlns:r="http://schemas.openxmlformats.org/officeDocument/2006/relationships" r:embed="rId2"/>
        <a:srcRect/>
        <a:stretch>
          <a:fillRect/>
        </a:stretch>
      </xdr:blipFill>
      <xdr:spPr bwMode="auto">
        <a:xfrm>
          <a:off x="7600950" y="228600"/>
          <a:ext cx="1857375" cy="352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sdoc\Downloads\EVALUACION%20PRELIMINAR%20PANAMERICANA%2002-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izquierdo\AppData\Local\Microsoft\Windows\Temporary%20Internet%20Files\Content.Outlook\2WTC32TC\EVALUACION%20PRELIMINAR%20PANAMERICANA%2002-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ABILITACION"/>
      <sheetName val="OFERTA TECNICA ECONOMICA"/>
      <sheetName val="FINANCIERA"/>
      <sheetName val="ORGANIZACION"/>
      <sheetName val="EXPERIENCIA "/>
      <sheetName val="EXPERIENCIA ICFES"/>
      <sheetName val="EVALUACION TECNICA"/>
      <sheetName val="EVALUACION TECNICA 2"/>
      <sheetName val="EVALUACION TECNICA 3"/>
      <sheetName val="EVALUACION TECNICA 4"/>
      <sheetName val="EVALUACION TECNICA 5"/>
      <sheetName val="PERSONAL"/>
      <sheetName val="CALIFICACION SISTEMAS"/>
      <sheetName val="CALIFICACION EQUIPOS"/>
      <sheetName val="CALIFICACION HOJAS"/>
      <sheetName val="CALIFICACION ALISTAMIENTO"/>
      <sheetName val="ECONOMICA INGRESO"/>
      <sheetName val="ECONOMICA SABER P1"/>
      <sheetName val="ECONOMICA SABER 11 A"/>
      <sheetName val="ECONOMICA SABER P2"/>
      <sheetName val="ECONOMICA TERCE"/>
      <sheetName val="ECONOMICA RESUMEN"/>
    </sheetNames>
    <sheetDataSet>
      <sheetData sheetId="0">
        <row r="2">
          <cell r="B2" t="str">
            <v>REPUBLICA DE COLOMBIA</v>
          </cell>
        </row>
        <row r="3">
          <cell r="B3" t="str">
            <v>INSTITUTO COLOMBIANO PARA LA EVALUACIÓN DE LA EDUCACIÓN - ICFES</v>
          </cell>
        </row>
        <row r="4">
          <cell r="B4" t="str">
            <v>CONVOCATORIA PUBLICA CP - 002 - 2013</v>
          </cell>
        </row>
        <row r="5">
          <cell r="B5" t="str">
            <v>CONTRATAR LA IMPRESIÓN Y EMPAQUE DE MATERIALES PARA PRUEBAS DEL ICFES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HABILITACION"/>
      <sheetName val="OFERTA TECNICA ECONOMICA"/>
      <sheetName val="FINANCIERA"/>
      <sheetName val="ORGANIZACION"/>
      <sheetName val="EXPERIENCIA "/>
      <sheetName val="EXPERIENCIA ICFES"/>
      <sheetName val="EVALUACION TECNICA"/>
      <sheetName val="EVALUACION TECNICA 2"/>
      <sheetName val="EVALUACION TECNICA 3"/>
      <sheetName val="EVALUACION TECNICA 4"/>
      <sheetName val="EVALUACION TECNICA 5"/>
      <sheetName val="PERSONAL"/>
      <sheetName val="CALIFICACION SISTEMAS"/>
      <sheetName val="CALIFICACION EQUIPOS"/>
      <sheetName val="CALIFICACION HOJAS"/>
      <sheetName val="CALIFICACION ALISTAMIENTO"/>
      <sheetName val="ECONOMICA INGRESO DOCENTES"/>
      <sheetName val="ECONOMICA SABER P1"/>
      <sheetName val="ECONOMICA SABER 11 A"/>
      <sheetName val="ECONOMICA SABER P2"/>
      <sheetName val="ECONOMICA TERCE"/>
      <sheetName val="CALIFICACION ECONOMICA "/>
    </sheetNames>
    <sheetDataSet>
      <sheetData sheetId="0">
        <row r="2">
          <cell r="B2" t="str">
            <v>REPUBLICA DE COLOMBIA</v>
          </cell>
        </row>
        <row r="3">
          <cell r="B3" t="str">
            <v>INSTITUTO COLOMBIANO PARA LA EVALUACIÓN DE LA EDUCACIÓN - ICFES</v>
          </cell>
        </row>
        <row r="4">
          <cell r="B4" t="str">
            <v>CONVOCATORIA PUBLICA CP - 002 - 2013</v>
          </cell>
        </row>
        <row r="5">
          <cell r="B5" t="str">
            <v>CONTRATAR LA IMPRESIÓN Y EMPAQUE DE MATERIALES PARA PRUEBAS DEL ICFES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75"/>
  <sheetViews>
    <sheetView tabSelected="1" zoomScale="60" zoomScaleNormal="60" workbookViewId="0">
      <selection activeCell="C19" sqref="C19"/>
    </sheetView>
  </sheetViews>
  <sheetFormatPr baseColWidth="10" defaultRowHeight="12.75"/>
  <cols>
    <col min="1" max="1" width="3.42578125" style="51" customWidth="1"/>
    <col min="2" max="2" width="10.140625" style="59" customWidth="1"/>
    <col min="3" max="3" width="104" style="51" customWidth="1"/>
    <col min="4" max="4" width="6.28515625" style="51" hidden="1" customWidth="1"/>
    <col min="5" max="5" width="112" style="1" customWidth="1"/>
    <col min="6" max="6" width="11.42578125" style="51"/>
    <col min="7" max="7" width="15.5703125" style="51" bestFit="1" customWidth="1"/>
    <col min="8" max="16384" width="11.42578125" style="51"/>
  </cols>
  <sheetData>
    <row r="1" spans="1:7" s="1" customFormat="1">
      <c r="A1" s="108"/>
      <c r="B1" s="110"/>
    </row>
    <row r="2" spans="1:7" ht="30" customHeight="1">
      <c r="A2" s="107"/>
      <c r="B2" s="728" t="s">
        <v>40</v>
      </c>
      <c r="C2" s="728"/>
      <c r="D2" s="728"/>
      <c r="E2" s="728"/>
    </row>
    <row r="3" spans="1:7" ht="30" customHeight="1">
      <c r="A3" s="54"/>
      <c r="B3" s="728" t="s">
        <v>113</v>
      </c>
      <c r="C3" s="728"/>
      <c r="D3" s="728"/>
      <c r="E3" s="728"/>
    </row>
    <row r="4" spans="1:7" ht="30" customHeight="1">
      <c r="A4" s="54"/>
      <c r="B4" s="728" t="s">
        <v>114</v>
      </c>
      <c r="C4" s="728"/>
      <c r="D4" s="728"/>
      <c r="E4" s="728"/>
      <c r="G4" s="52"/>
    </row>
    <row r="5" spans="1:7" ht="30" customHeight="1" thickBot="1">
      <c r="A5" s="54"/>
      <c r="B5" s="735" t="s">
        <v>115</v>
      </c>
      <c r="C5" s="735"/>
      <c r="D5" s="735"/>
      <c r="E5" s="735"/>
      <c r="G5" s="52"/>
    </row>
    <row r="6" spans="1:7" ht="24.95" customHeight="1">
      <c r="A6" s="54"/>
      <c r="B6" s="729" t="s">
        <v>28</v>
      </c>
      <c r="C6" s="730"/>
      <c r="D6" s="730"/>
      <c r="E6" s="731"/>
    </row>
    <row r="7" spans="1:7" s="53" customFormat="1" ht="24.95" customHeight="1" thickBot="1">
      <c r="A7" s="54"/>
      <c r="B7" s="732" t="s">
        <v>508</v>
      </c>
      <c r="C7" s="733"/>
      <c r="D7" s="733"/>
      <c r="E7" s="734"/>
    </row>
    <row r="8" spans="1:7" s="1" customFormat="1" ht="24.95" customHeight="1" thickBot="1">
      <c r="A8" s="495"/>
      <c r="B8" s="736" t="s">
        <v>473</v>
      </c>
      <c r="C8" s="737"/>
      <c r="D8" s="738"/>
      <c r="E8" s="496" t="s">
        <v>474</v>
      </c>
    </row>
    <row r="9" spans="1:7" ht="32.25" customHeight="1">
      <c r="A9" s="84"/>
      <c r="B9" s="23" t="s">
        <v>0</v>
      </c>
      <c r="C9" s="44" t="s">
        <v>1</v>
      </c>
      <c r="D9" s="726" t="s">
        <v>2</v>
      </c>
      <c r="E9" s="727"/>
    </row>
    <row r="10" spans="1:7" ht="35.1" customHeight="1">
      <c r="A10" s="54"/>
      <c r="B10" s="111" t="s">
        <v>50</v>
      </c>
      <c r="C10" s="77" t="s">
        <v>86</v>
      </c>
      <c r="D10" s="77"/>
      <c r="E10" s="182"/>
    </row>
    <row r="11" spans="1:7" ht="18" customHeight="1">
      <c r="A11" s="54"/>
      <c r="B11" s="112" t="s">
        <v>51</v>
      </c>
      <c r="C11" s="85" t="s">
        <v>3</v>
      </c>
      <c r="D11" s="145"/>
      <c r="E11" s="634" t="s">
        <v>571</v>
      </c>
    </row>
    <row r="12" spans="1:7" ht="18" customHeight="1">
      <c r="A12" s="54"/>
      <c r="B12" s="60"/>
      <c r="C12" s="25" t="s">
        <v>47</v>
      </c>
      <c r="D12" s="56"/>
      <c r="E12" s="55" t="s">
        <v>475</v>
      </c>
    </row>
    <row r="13" spans="1:7" ht="18" customHeight="1">
      <c r="A13" s="54"/>
      <c r="B13" s="60"/>
      <c r="C13" s="25" t="s">
        <v>4</v>
      </c>
      <c r="D13" s="57"/>
      <c r="E13" s="497">
        <v>51783390</v>
      </c>
    </row>
    <row r="14" spans="1:7" ht="18" customHeight="1">
      <c r="A14" s="54"/>
      <c r="B14" s="60"/>
      <c r="C14" s="25" t="s">
        <v>27</v>
      </c>
      <c r="D14" s="57"/>
      <c r="E14" s="497" t="s">
        <v>16</v>
      </c>
    </row>
    <row r="15" spans="1:7" ht="18" customHeight="1">
      <c r="A15" s="54"/>
      <c r="B15" s="60"/>
      <c r="C15" s="128" t="s">
        <v>94</v>
      </c>
      <c r="D15" s="146"/>
      <c r="E15" s="498" t="s">
        <v>95</v>
      </c>
    </row>
    <row r="16" spans="1:7" ht="18" customHeight="1">
      <c r="A16" s="54"/>
      <c r="B16" s="60" t="s">
        <v>52</v>
      </c>
      <c r="C16" s="26" t="s">
        <v>116</v>
      </c>
      <c r="D16" s="25"/>
      <c r="E16" s="185" t="s">
        <v>476</v>
      </c>
    </row>
    <row r="17" spans="1:5" ht="18" customHeight="1">
      <c r="A17" s="54"/>
      <c r="B17" s="60"/>
      <c r="C17" s="29" t="s">
        <v>98</v>
      </c>
      <c r="D17" s="184"/>
      <c r="E17" s="499">
        <v>41365</v>
      </c>
    </row>
    <row r="18" spans="1:5" ht="18" customHeight="1">
      <c r="A18" s="54"/>
      <c r="B18" s="60" t="s">
        <v>53</v>
      </c>
      <c r="C18" s="33" t="s">
        <v>68</v>
      </c>
      <c r="D18" s="25"/>
      <c r="E18" s="55"/>
    </row>
    <row r="19" spans="1:5" ht="18">
      <c r="A19" s="54"/>
      <c r="B19" s="60"/>
      <c r="C19" s="125" t="s">
        <v>8</v>
      </c>
      <c r="D19" s="25"/>
      <c r="E19" s="55" t="s">
        <v>477</v>
      </c>
    </row>
    <row r="20" spans="1:5" ht="18">
      <c r="A20" s="54"/>
      <c r="B20" s="60"/>
      <c r="C20" s="25" t="s">
        <v>83</v>
      </c>
      <c r="D20" s="25"/>
      <c r="E20" s="500" t="s">
        <v>16</v>
      </c>
    </row>
    <row r="21" spans="1:5" ht="18" customHeight="1">
      <c r="A21" s="54"/>
      <c r="B21" s="60"/>
      <c r="C21" s="25" t="s">
        <v>39</v>
      </c>
      <c r="D21" s="25"/>
      <c r="E21" s="501">
        <v>21919</v>
      </c>
    </row>
    <row r="22" spans="1:5" ht="18" customHeight="1">
      <c r="A22" s="54"/>
      <c r="B22" s="60"/>
      <c r="C22" s="29" t="s">
        <v>9</v>
      </c>
      <c r="D22" s="25"/>
      <c r="E22" s="500">
        <v>45645</v>
      </c>
    </row>
    <row r="23" spans="1:5" ht="18" customHeight="1">
      <c r="A23" s="54"/>
      <c r="B23" s="60"/>
      <c r="C23" s="29" t="s">
        <v>99</v>
      </c>
      <c r="D23" s="25"/>
      <c r="E23" s="500" t="s">
        <v>16</v>
      </c>
    </row>
    <row r="24" spans="1:5" ht="18" customHeight="1">
      <c r="A24" s="54"/>
      <c r="B24" s="60"/>
      <c r="C24" s="27" t="s">
        <v>10</v>
      </c>
      <c r="D24" s="25"/>
      <c r="E24" s="55" t="s">
        <v>573</v>
      </c>
    </row>
    <row r="25" spans="1:5" ht="18" customHeight="1">
      <c r="A25" s="54"/>
      <c r="B25" s="60"/>
      <c r="C25" s="109" t="s">
        <v>29</v>
      </c>
      <c r="D25" s="25"/>
      <c r="E25" s="55" t="s">
        <v>572</v>
      </c>
    </row>
    <row r="26" spans="1:5" ht="18" customHeight="1">
      <c r="A26" s="54"/>
      <c r="B26" s="60"/>
      <c r="C26" s="27" t="s">
        <v>81</v>
      </c>
      <c r="D26" s="25"/>
      <c r="E26" s="55" t="s">
        <v>16</v>
      </c>
    </row>
    <row r="27" spans="1:5" ht="18" customHeight="1">
      <c r="A27" s="54"/>
      <c r="B27" s="60"/>
      <c r="C27" s="26" t="s">
        <v>30</v>
      </c>
      <c r="D27" s="25"/>
      <c r="E27" s="55" t="s">
        <v>478</v>
      </c>
    </row>
    <row r="28" spans="1:5" ht="18" customHeight="1">
      <c r="A28" s="54"/>
      <c r="B28" s="60"/>
      <c r="C28" s="29" t="s">
        <v>11</v>
      </c>
      <c r="D28" s="25"/>
      <c r="E28" s="55" t="s">
        <v>480</v>
      </c>
    </row>
    <row r="29" spans="1:5" ht="18" customHeight="1">
      <c r="A29" s="54"/>
      <c r="B29" s="60"/>
      <c r="C29" s="27" t="s">
        <v>12</v>
      </c>
      <c r="D29" s="25"/>
      <c r="E29" s="55" t="s">
        <v>481</v>
      </c>
    </row>
    <row r="30" spans="1:5" ht="18" customHeight="1">
      <c r="A30" s="54"/>
      <c r="B30" s="60"/>
      <c r="C30" s="27" t="s">
        <v>82</v>
      </c>
      <c r="D30" s="25"/>
      <c r="E30" s="502" t="s">
        <v>16</v>
      </c>
    </row>
    <row r="31" spans="1:5" ht="18" customHeight="1">
      <c r="A31" s="54"/>
      <c r="B31" s="60" t="s">
        <v>54</v>
      </c>
      <c r="C31" s="169" t="s">
        <v>96</v>
      </c>
      <c r="D31" s="25"/>
      <c r="E31" s="185" t="s">
        <v>106</v>
      </c>
    </row>
    <row r="32" spans="1:5" ht="18" customHeight="1">
      <c r="A32" s="54"/>
      <c r="B32" s="60"/>
      <c r="C32" s="27" t="s">
        <v>117</v>
      </c>
      <c r="D32" s="25"/>
      <c r="E32" s="185"/>
    </row>
    <row r="33" spans="1:7" ht="18" customHeight="1">
      <c r="A33" s="54"/>
      <c r="B33" s="60" t="s">
        <v>97</v>
      </c>
      <c r="C33" s="26" t="s">
        <v>92</v>
      </c>
      <c r="D33" s="27"/>
      <c r="E33" s="73" t="s">
        <v>106</v>
      </c>
    </row>
    <row r="34" spans="1:7" ht="18" customHeight="1">
      <c r="A34" s="54"/>
      <c r="B34" s="60"/>
      <c r="C34" s="27" t="s">
        <v>5</v>
      </c>
      <c r="D34" s="27"/>
      <c r="E34" s="73"/>
    </row>
    <row r="35" spans="1:7" ht="18" customHeight="1">
      <c r="A35" s="54"/>
      <c r="B35" s="60"/>
      <c r="C35" s="27" t="s">
        <v>31</v>
      </c>
      <c r="D35" s="27"/>
      <c r="E35" s="73"/>
    </row>
    <row r="36" spans="1:7" ht="19.5" customHeight="1">
      <c r="A36" s="54"/>
      <c r="B36" s="60"/>
      <c r="C36" s="27" t="s">
        <v>32</v>
      </c>
      <c r="D36" s="147"/>
      <c r="E36" s="186"/>
    </row>
    <row r="37" spans="1:7" ht="18">
      <c r="A37" s="54"/>
      <c r="B37" s="60"/>
      <c r="C37" s="27" t="s">
        <v>6</v>
      </c>
      <c r="D37" s="72"/>
      <c r="E37" s="187"/>
    </row>
    <row r="38" spans="1:7" ht="18" customHeight="1">
      <c r="A38" s="54"/>
      <c r="B38" s="60"/>
      <c r="C38" s="28" t="s">
        <v>33</v>
      </c>
      <c r="D38" s="27"/>
      <c r="E38" s="73"/>
    </row>
    <row r="39" spans="1:7" ht="18" customHeight="1">
      <c r="A39" s="54"/>
      <c r="B39" s="60"/>
      <c r="C39" s="28" t="s">
        <v>34</v>
      </c>
      <c r="D39" s="27"/>
      <c r="E39" s="73"/>
    </row>
    <row r="40" spans="1:7" ht="18" customHeight="1">
      <c r="A40" s="54"/>
      <c r="B40" s="60" t="s">
        <v>55</v>
      </c>
      <c r="C40" s="30" t="s">
        <v>56</v>
      </c>
      <c r="D40" s="31"/>
      <c r="E40" s="55" t="s">
        <v>557</v>
      </c>
    </row>
    <row r="41" spans="1:7" ht="18" customHeight="1">
      <c r="A41" s="54"/>
      <c r="B41" s="60"/>
      <c r="C41" s="31" t="s">
        <v>13</v>
      </c>
      <c r="D41" s="31"/>
      <c r="E41" s="503" t="s">
        <v>482</v>
      </c>
    </row>
    <row r="42" spans="1:7" ht="18" customHeight="1">
      <c r="A42" s="54"/>
      <c r="B42" s="60"/>
      <c r="C42" s="32" t="s">
        <v>118</v>
      </c>
      <c r="D42" s="86"/>
      <c r="E42" s="504">
        <v>349168000</v>
      </c>
      <c r="G42" s="58"/>
    </row>
    <row r="43" spans="1:7" ht="18" customHeight="1">
      <c r="A43" s="54"/>
      <c r="B43" s="60"/>
      <c r="C43" s="32" t="s">
        <v>472</v>
      </c>
      <c r="D43" s="31"/>
      <c r="E43" s="503" t="s">
        <v>558</v>
      </c>
    </row>
    <row r="44" spans="1:7" ht="18" customHeight="1">
      <c r="A44" s="54"/>
      <c r="B44" s="60"/>
      <c r="C44" s="31" t="s">
        <v>14</v>
      </c>
      <c r="D44" s="147"/>
      <c r="E44" s="186" t="s">
        <v>16</v>
      </c>
    </row>
    <row r="45" spans="1:7" ht="18" customHeight="1">
      <c r="A45" s="54"/>
      <c r="B45" s="60"/>
      <c r="C45" s="31" t="s">
        <v>15</v>
      </c>
      <c r="D45" s="28"/>
      <c r="E45" s="505" t="s">
        <v>113</v>
      </c>
    </row>
    <row r="46" spans="1:7" ht="18" customHeight="1">
      <c r="A46" s="54"/>
      <c r="B46" s="60" t="s">
        <v>69</v>
      </c>
      <c r="C46" s="87" t="s">
        <v>70</v>
      </c>
      <c r="D46" s="31"/>
      <c r="E46" s="55"/>
    </row>
    <row r="47" spans="1:7" ht="18" customHeight="1">
      <c r="A47" s="54"/>
      <c r="B47" s="60"/>
      <c r="C47" s="29" t="s">
        <v>71</v>
      </c>
      <c r="D47" s="31"/>
      <c r="E47" s="55" t="s">
        <v>483</v>
      </c>
    </row>
    <row r="48" spans="1:7" ht="18" customHeight="1">
      <c r="A48" s="54"/>
      <c r="B48" s="60"/>
      <c r="C48" s="31" t="s">
        <v>7</v>
      </c>
      <c r="D48" s="88"/>
      <c r="E48" s="501">
        <v>41365</v>
      </c>
    </row>
    <row r="49" spans="1:5" ht="18" customHeight="1">
      <c r="A49" s="54"/>
      <c r="B49" s="60"/>
      <c r="C49" s="27" t="s">
        <v>72</v>
      </c>
      <c r="D49" s="89"/>
      <c r="E49" s="501">
        <v>41463</v>
      </c>
    </row>
    <row r="50" spans="1:5" ht="18" customHeight="1">
      <c r="A50" s="54"/>
      <c r="B50" s="60"/>
      <c r="C50" s="27" t="s">
        <v>239</v>
      </c>
      <c r="D50" s="31"/>
      <c r="E50" s="148" t="s">
        <v>484</v>
      </c>
    </row>
    <row r="51" spans="1:5" ht="18" customHeight="1">
      <c r="A51" s="54"/>
      <c r="B51" s="60"/>
      <c r="C51" s="27" t="s">
        <v>119</v>
      </c>
      <c r="D51" s="31"/>
      <c r="E51" s="148" t="s">
        <v>106</v>
      </c>
    </row>
    <row r="52" spans="1:5" ht="18" customHeight="1">
      <c r="A52" s="54"/>
      <c r="B52" s="60"/>
      <c r="C52" s="27" t="s">
        <v>120</v>
      </c>
      <c r="D52" s="31"/>
      <c r="E52" s="148" t="s">
        <v>106</v>
      </c>
    </row>
    <row r="53" spans="1:5" ht="18" customHeight="1">
      <c r="A53" s="54"/>
      <c r="B53" s="60" t="s">
        <v>84</v>
      </c>
      <c r="C53" s="115" t="s">
        <v>58</v>
      </c>
      <c r="D53" s="31"/>
      <c r="E53" s="55">
        <v>36</v>
      </c>
    </row>
    <row r="54" spans="1:5" ht="18" customHeight="1">
      <c r="A54" s="54"/>
      <c r="B54" s="170" t="s">
        <v>85</v>
      </c>
      <c r="C54" s="225" t="s">
        <v>59</v>
      </c>
      <c r="D54" s="183"/>
      <c r="E54" s="506">
        <v>39</v>
      </c>
    </row>
    <row r="55" spans="1:5" ht="35.1" customHeight="1">
      <c r="A55" s="54"/>
      <c r="B55" s="234" t="s">
        <v>57</v>
      </c>
      <c r="C55" s="77" t="s">
        <v>89</v>
      </c>
      <c r="D55" s="77"/>
      <c r="E55" s="235"/>
    </row>
    <row r="56" spans="1:5" ht="18" customHeight="1">
      <c r="A56" s="54"/>
      <c r="B56" s="228"/>
      <c r="C56" s="116" t="s">
        <v>121</v>
      </c>
      <c r="D56" s="229"/>
      <c r="E56" s="230"/>
    </row>
    <row r="57" spans="1:5" ht="18" customHeight="1">
      <c r="A57" s="54"/>
      <c r="B57" s="60"/>
      <c r="C57" s="25" t="s">
        <v>479</v>
      </c>
      <c r="D57" s="25"/>
      <c r="E57" s="55" t="s">
        <v>485</v>
      </c>
    </row>
    <row r="58" spans="1:5" ht="18" customHeight="1">
      <c r="A58" s="54"/>
      <c r="B58" s="60"/>
      <c r="C58" s="128" t="s">
        <v>574</v>
      </c>
      <c r="D58" s="25"/>
      <c r="E58" s="55" t="s">
        <v>575</v>
      </c>
    </row>
    <row r="59" spans="1:5" ht="18" customHeight="1">
      <c r="A59" s="54"/>
      <c r="B59" s="60"/>
      <c r="C59" s="25" t="s">
        <v>512</v>
      </c>
      <c r="D59" s="25"/>
      <c r="E59" s="55" t="s">
        <v>16</v>
      </c>
    </row>
    <row r="60" spans="1:5" ht="18" customHeight="1">
      <c r="A60" s="54"/>
      <c r="B60" s="60"/>
      <c r="C60" s="25" t="s">
        <v>576</v>
      </c>
      <c r="D60" s="25"/>
      <c r="E60" s="55" t="s">
        <v>577</v>
      </c>
    </row>
    <row r="61" spans="1:5" ht="18" customHeight="1">
      <c r="A61" s="54"/>
      <c r="B61" s="60"/>
      <c r="C61" s="25" t="s">
        <v>513</v>
      </c>
      <c r="D61" s="25"/>
      <c r="E61" s="55" t="s">
        <v>106</v>
      </c>
    </row>
    <row r="62" spans="1:5" ht="18" customHeight="1">
      <c r="A62" s="54"/>
      <c r="B62" s="60"/>
      <c r="C62" s="25" t="s">
        <v>20</v>
      </c>
      <c r="D62" s="117"/>
      <c r="E62" s="507">
        <v>75894439000</v>
      </c>
    </row>
    <row r="63" spans="1:5" ht="18" customHeight="1">
      <c r="A63" s="54"/>
      <c r="B63" s="60"/>
      <c r="C63" s="25" t="s">
        <v>21</v>
      </c>
      <c r="D63" s="117"/>
      <c r="E63" s="507">
        <v>125936417000</v>
      </c>
    </row>
    <row r="64" spans="1:5" ht="18" customHeight="1">
      <c r="A64" s="54"/>
      <c r="B64" s="60"/>
      <c r="C64" s="28" t="s">
        <v>22</v>
      </c>
      <c r="D64" s="117"/>
      <c r="E64" s="507">
        <v>56703899000</v>
      </c>
    </row>
    <row r="65" spans="1:5" ht="18" customHeight="1">
      <c r="A65" s="54"/>
      <c r="B65" s="170"/>
      <c r="C65" s="226" t="s">
        <v>23</v>
      </c>
      <c r="D65" s="227"/>
      <c r="E65" s="508">
        <v>69511661000</v>
      </c>
    </row>
    <row r="66" spans="1:5" ht="35.1" customHeight="1">
      <c r="A66" s="54"/>
      <c r="B66" s="234" t="s">
        <v>66</v>
      </c>
      <c r="C66" s="77" t="s">
        <v>122</v>
      </c>
      <c r="D66" s="77"/>
      <c r="E66" s="235"/>
    </row>
    <row r="67" spans="1:5" ht="21.75" customHeight="1">
      <c r="A67" s="54"/>
      <c r="B67" s="228"/>
      <c r="C67" s="231" t="s">
        <v>157</v>
      </c>
      <c r="D67" s="232"/>
      <c r="E67" s="509">
        <v>236074.96</v>
      </c>
    </row>
    <row r="68" spans="1:5" ht="18" customHeight="1">
      <c r="A68" s="71"/>
      <c r="B68" s="170"/>
      <c r="C68" s="171"/>
      <c r="D68" s="183"/>
      <c r="E68" s="188"/>
    </row>
    <row r="69" spans="1:5" ht="35.1" customHeight="1">
      <c r="B69" s="234" t="s">
        <v>60</v>
      </c>
      <c r="C69" s="236" t="s">
        <v>131</v>
      </c>
      <c r="D69" s="237" t="s">
        <v>67</v>
      </c>
      <c r="E69" s="235"/>
    </row>
    <row r="70" spans="1:5" ht="18" customHeight="1">
      <c r="B70" s="228" t="s">
        <v>124</v>
      </c>
      <c r="C70" s="636" t="s">
        <v>127</v>
      </c>
      <c r="D70" s="233"/>
      <c r="E70" s="510"/>
    </row>
    <row r="71" spans="1:5" ht="18" customHeight="1">
      <c r="B71" s="228"/>
      <c r="C71" s="229" t="s">
        <v>578</v>
      </c>
      <c r="D71" s="233"/>
      <c r="E71" s="635" t="s">
        <v>579</v>
      </c>
    </row>
    <row r="72" spans="1:5" ht="18" customHeight="1">
      <c r="B72" s="60" t="s">
        <v>125</v>
      </c>
      <c r="C72" s="33" t="s">
        <v>126</v>
      </c>
      <c r="D72" s="213"/>
      <c r="E72" s="212"/>
    </row>
    <row r="73" spans="1:5" ht="18" customHeight="1">
      <c r="B73" s="60" t="s">
        <v>128</v>
      </c>
      <c r="C73" s="25" t="s">
        <v>100</v>
      </c>
      <c r="D73" s="213"/>
      <c r="E73" s="511" t="s">
        <v>487</v>
      </c>
    </row>
    <row r="74" spans="1:5" ht="18" customHeight="1" thickBot="1">
      <c r="B74" s="113" t="s">
        <v>129</v>
      </c>
      <c r="C74" s="34" t="s">
        <v>486</v>
      </c>
      <c r="D74" s="214"/>
      <c r="E74" s="512" t="s">
        <v>488</v>
      </c>
    </row>
    <row r="75" spans="1:5">
      <c r="D75" s="114"/>
    </row>
  </sheetData>
  <mergeCells count="8">
    <mergeCell ref="D9:E9"/>
    <mergeCell ref="B2:E2"/>
    <mergeCell ref="B6:E6"/>
    <mergeCell ref="B7:E7"/>
    <mergeCell ref="B4:E4"/>
    <mergeCell ref="B3:E3"/>
    <mergeCell ref="B5:E5"/>
    <mergeCell ref="B8:D8"/>
  </mergeCells>
  <phoneticPr fontId="0" type="noConversion"/>
  <printOptions horizontalCentered="1" verticalCentered="1"/>
  <pageMargins left="0.75" right="0.23622047244094491" top="0.53" bottom="0.24" header="0.3" footer="0.16"/>
  <pageSetup scale="39" orientation="landscape" blackAndWhite="1" horizontalDpi="300" verticalDpi="300" r:id="rId1"/>
  <headerFooter alignWithMargins="0">
    <oddHeader>&amp;A</oddHeader>
  </headerFooter>
  <drawing r:id="rId2"/>
</worksheet>
</file>

<file path=xl/worksheets/sheet10.xml><?xml version="1.0" encoding="utf-8"?>
<worksheet xmlns="http://schemas.openxmlformats.org/spreadsheetml/2006/main" xmlns:r="http://schemas.openxmlformats.org/officeDocument/2006/relationships">
  <dimension ref="B1:E15"/>
  <sheetViews>
    <sheetView topLeftCell="C5" zoomScale="90" zoomScaleNormal="90" zoomScaleSheetLayoutView="100" workbookViewId="0">
      <selection activeCell="E11" sqref="E11"/>
    </sheetView>
  </sheetViews>
  <sheetFormatPr baseColWidth="10" defaultColWidth="11.5703125" defaultRowHeight="12.75"/>
  <cols>
    <col min="1" max="1" width="2.28515625" style="675" customWidth="1"/>
    <col min="2" max="2" width="10.5703125" style="674" customWidth="1"/>
    <col min="3" max="3" width="43.7109375" style="675" customWidth="1"/>
    <col min="4" max="4" width="43.42578125" style="675" customWidth="1"/>
    <col min="5" max="5" width="37.42578125" style="675" customWidth="1"/>
    <col min="6" max="6" width="25.5703125" style="675" customWidth="1"/>
    <col min="7" max="7" width="17.85546875" style="675" bestFit="1" customWidth="1"/>
    <col min="8" max="16384" width="11.5703125" style="675"/>
  </cols>
  <sheetData>
    <row r="1" spans="2:5" ht="12" customHeight="1"/>
    <row r="2" spans="2:5" ht="24.95" customHeight="1">
      <c r="B2" s="805" t="str">
        <f>[2]HABILITACION!B2</f>
        <v>REPUBLICA DE COLOMBIA</v>
      </c>
      <c r="C2" s="805"/>
      <c r="D2" s="805"/>
      <c r="E2" s="805"/>
    </row>
    <row r="3" spans="2:5" ht="24.95" customHeight="1">
      <c r="B3" s="805" t="str">
        <f>[2]HABILITACION!B3</f>
        <v>INSTITUTO COLOMBIANO PARA LA EVALUACIÓN DE LA EDUCACIÓN - ICFES</v>
      </c>
      <c r="C3" s="805"/>
      <c r="D3" s="805"/>
      <c r="E3" s="805"/>
    </row>
    <row r="4" spans="2:5" ht="24.95" customHeight="1">
      <c r="B4" s="806" t="str">
        <f>[2]HABILITACION!B4</f>
        <v>CONVOCATORIA PUBLICA CP - 002 - 2013</v>
      </c>
      <c r="C4" s="806"/>
      <c r="D4" s="806"/>
      <c r="E4" s="806"/>
    </row>
    <row r="5" spans="2:5" ht="24.95" customHeight="1" thickBot="1">
      <c r="B5" s="807" t="str">
        <f>[2]HABILITACION!B5</f>
        <v>CONTRATAR LA IMPRESIÓN Y EMPAQUE DE MATERIALES PARA PRUEBAS DEL ICFES</v>
      </c>
      <c r="C5" s="807"/>
      <c r="D5" s="807"/>
      <c r="E5" s="807"/>
    </row>
    <row r="6" spans="2:5" ht="15.95" customHeight="1">
      <c r="B6" s="808" t="s">
        <v>112</v>
      </c>
      <c r="C6" s="809"/>
      <c r="D6" s="809"/>
      <c r="E6" s="810"/>
    </row>
    <row r="7" spans="2:5" ht="15.95" customHeight="1" thickBot="1">
      <c r="B7" s="811" t="s">
        <v>201</v>
      </c>
      <c r="C7" s="812"/>
      <c r="D7" s="812"/>
      <c r="E7" s="813"/>
    </row>
    <row r="8" spans="2:5" ht="23.25" customHeight="1" thickBot="1">
      <c r="B8" s="802" t="s">
        <v>473</v>
      </c>
      <c r="C8" s="803"/>
      <c r="D8" s="804"/>
      <c r="E8" s="677" t="s">
        <v>621</v>
      </c>
    </row>
    <row r="9" spans="2:5" ht="8.25" customHeight="1" thickBot="1">
      <c r="B9" s="676"/>
      <c r="C9" s="676"/>
      <c r="D9" s="676"/>
      <c r="E9" s="678"/>
    </row>
    <row r="10" spans="2:5" ht="24.75" customHeight="1" thickBot="1">
      <c r="B10" s="679" t="s">
        <v>175</v>
      </c>
      <c r="C10" s="667" t="s">
        <v>619</v>
      </c>
      <c r="D10" s="680" t="s">
        <v>601</v>
      </c>
      <c r="E10" s="680" t="s">
        <v>19</v>
      </c>
    </row>
    <row r="11" spans="2:5" ht="38.25">
      <c r="B11" s="681"/>
      <c r="C11" s="692" t="s">
        <v>305</v>
      </c>
      <c r="D11" s="693" t="s">
        <v>16</v>
      </c>
      <c r="E11" s="682" t="s">
        <v>620</v>
      </c>
    </row>
    <row r="12" spans="2:5">
      <c r="B12" s="683"/>
      <c r="C12" s="694" t="s">
        <v>307</v>
      </c>
      <c r="D12" s="695" t="s">
        <v>16</v>
      </c>
      <c r="E12" s="684"/>
    </row>
    <row r="13" spans="2:5" ht="13.5" thickBot="1">
      <c r="B13" s="685"/>
      <c r="C13" s="696" t="s">
        <v>306</v>
      </c>
      <c r="D13" s="697" t="s">
        <v>16</v>
      </c>
      <c r="E13" s="686"/>
    </row>
    <row r="14" spans="2:5" ht="11.25" customHeight="1" thickBot="1">
      <c r="B14" s="687"/>
      <c r="C14" s="688"/>
      <c r="D14" s="688"/>
      <c r="E14" s="689"/>
    </row>
    <row r="15" spans="2:5" ht="13.5" thickBot="1">
      <c r="D15" s="690" t="s">
        <v>600</v>
      </c>
      <c r="E15" s="691" t="s">
        <v>17</v>
      </c>
    </row>
  </sheetData>
  <mergeCells count="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xl/worksheets/sheet11.xml><?xml version="1.0" encoding="utf-8"?>
<worksheet xmlns="http://schemas.openxmlformats.org/spreadsheetml/2006/main" xmlns:r="http://schemas.openxmlformats.org/officeDocument/2006/relationships">
  <dimension ref="B1:E50"/>
  <sheetViews>
    <sheetView topLeftCell="D25" zoomScaleSheetLayoutView="100" workbookViewId="0">
      <selection activeCell="D29" sqref="D29"/>
    </sheetView>
  </sheetViews>
  <sheetFormatPr baseColWidth="10" defaultRowHeight="12.75"/>
  <cols>
    <col min="1" max="1" width="2.28515625" customWidth="1"/>
    <col min="2" max="2" width="10.5703125" style="240" customWidth="1"/>
    <col min="3" max="3" width="43.7109375" customWidth="1"/>
    <col min="4" max="4" width="43.42578125" customWidth="1"/>
    <col min="5" max="5" width="37.42578125" style="1"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112</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4.75" customHeight="1" thickBot="1">
      <c r="B10" s="336" t="s">
        <v>178</v>
      </c>
      <c r="C10" s="667" t="s">
        <v>308</v>
      </c>
      <c r="D10" s="666" t="s">
        <v>601</v>
      </c>
      <c r="E10" s="666" t="s">
        <v>19</v>
      </c>
    </row>
    <row r="11" spans="2:5">
      <c r="B11" s="276" t="s">
        <v>53</v>
      </c>
      <c r="C11" s="286" t="s">
        <v>309</v>
      </c>
      <c r="D11" s="266" t="s">
        <v>16</v>
      </c>
      <c r="E11" s="593" t="s">
        <v>623</v>
      </c>
    </row>
    <row r="12" spans="2:5">
      <c r="B12" s="246" t="s">
        <v>54</v>
      </c>
      <c r="C12" s="242" t="s">
        <v>310</v>
      </c>
      <c r="D12" s="243">
        <v>16</v>
      </c>
      <c r="E12" s="594" t="s">
        <v>623</v>
      </c>
    </row>
    <row r="13" spans="2:5" ht="25.5">
      <c r="B13" s="246" t="s">
        <v>97</v>
      </c>
      <c r="C13" s="242" t="s">
        <v>311</v>
      </c>
      <c r="D13" s="349" t="s">
        <v>622</v>
      </c>
      <c r="E13" s="594" t="s">
        <v>623</v>
      </c>
    </row>
    <row r="14" spans="2:5" ht="13.5" thickBot="1">
      <c r="B14" s="327" t="s">
        <v>196</v>
      </c>
      <c r="C14" s="325" t="s">
        <v>312</v>
      </c>
      <c r="D14" s="326" t="s">
        <v>16</v>
      </c>
      <c r="E14" s="595" t="s">
        <v>624</v>
      </c>
    </row>
    <row r="15" spans="2:5" ht="6.75" customHeight="1">
      <c r="B15" s="296"/>
      <c r="C15" s="193"/>
      <c r="D15" s="193"/>
      <c r="E15" s="588"/>
    </row>
    <row r="16" spans="2:5" ht="26.25" customHeight="1">
      <c r="B16" s="296"/>
      <c r="C16" s="193"/>
      <c r="D16" s="332" t="s">
        <v>600</v>
      </c>
      <c r="E16" s="589" t="s">
        <v>17</v>
      </c>
    </row>
    <row r="17" spans="2:5" ht="6.75" customHeight="1" thickBot="1">
      <c r="B17" s="296"/>
      <c r="C17" s="193"/>
      <c r="D17" s="193"/>
      <c r="E17" s="588"/>
    </row>
    <row r="18" spans="2:5" ht="27" customHeight="1" thickBot="1">
      <c r="B18" s="328"/>
      <c r="C18" s="667" t="s">
        <v>313</v>
      </c>
      <c r="D18" s="666" t="s">
        <v>601</v>
      </c>
      <c r="E18" s="666" t="s">
        <v>19</v>
      </c>
    </row>
    <row r="19" spans="2:5">
      <c r="B19" s="276" t="s">
        <v>53</v>
      </c>
      <c r="C19" s="286" t="s">
        <v>309</v>
      </c>
      <c r="D19" s="266" t="s">
        <v>16</v>
      </c>
      <c r="E19" s="593" t="s">
        <v>623</v>
      </c>
    </row>
    <row r="20" spans="2:5">
      <c r="B20" s="246" t="s">
        <v>54</v>
      </c>
      <c r="C20" s="242" t="s">
        <v>314</v>
      </c>
      <c r="D20" s="243">
        <v>14</v>
      </c>
      <c r="E20" s="594" t="s">
        <v>623</v>
      </c>
    </row>
    <row r="21" spans="2:5" ht="25.5">
      <c r="B21" s="246" t="s">
        <v>97</v>
      </c>
      <c r="C21" s="242" t="s">
        <v>311</v>
      </c>
      <c r="D21" s="349" t="s">
        <v>375</v>
      </c>
      <c r="E21" s="594" t="s">
        <v>623</v>
      </c>
    </row>
    <row r="22" spans="2:5" ht="13.5" thickBot="1">
      <c r="B22" s="327" t="s">
        <v>196</v>
      </c>
      <c r="C22" s="325" t="s">
        <v>312</v>
      </c>
      <c r="D22" s="326" t="s">
        <v>16</v>
      </c>
      <c r="E22" s="595" t="s">
        <v>624</v>
      </c>
    </row>
    <row r="23" spans="2:5" ht="7.5" customHeight="1">
      <c r="B23" s="296"/>
      <c r="C23" s="193"/>
      <c r="D23" s="193"/>
      <c r="E23" s="588"/>
    </row>
    <row r="24" spans="2:5" ht="25.5">
      <c r="B24" s="296"/>
      <c r="C24" s="193"/>
      <c r="D24" s="332" t="s">
        <v>315</v>
      </c>
      <c r="E24" s="589" t="s">
        <v>17</v>
      </c>
    </row>
    <row r="25" spans="2:5" ht="7.5" customHeight="1" thickBot="1">
      <c r="B25" s="296"/>
      <c r="C25" s="193"/>
      <c r="D25" s="193"/>
      <c r="E25" s="588"/>
    </row>
    <row r="26" spans="2:5" ht="25.5" customHeight="1" thickBot="1">
      <c r="B26" s="328"/>
      <c r="C26" s="667" t="s">
        <v>316</v>
      </c>
      <c r="D26" s="666" t="s">
        <v>601</v>
      </c>
      <c r="E26" s="666" t="s">
        <v>19</v>
      </c>
    </row>
    <row r="27" spans="2:5">
      <c r="B27" s="276" t="s">
        <v>53</v>
      </c>
      <c r="C27" s="286" t="s">
        <v>309</v>
      </c>
      <c r="D27" s="266" t="s">
        <v>16</v>
      </c>
      <c r="E27" s="593" t="s">
        <v>623</v>
      </c>
    </row>
    <row r="28" spans="2:5">
      <c r="B28" s="246" t="s">
        <v>54</v>
      </c>
      <c r="C28" s="242" t="s">
        <v>318</v>
      </c>
      <c r="D28" s="243">
        <v>34</v>
      </c>
      <c r="E28" s="594" t="s">
        <v>623</v>
      </c>
    </row>
    <row r="29" spans="2:5" ht="25.5">
      <c r="B29" s="246" t="s">
        <v>97</v>
      </c>
      <c r="C29" s="242" t="s">
        <v>311</v>
      </c>
      <c r="D29" s="349" t="s">
        <v>375</v>
      </c>
      <c r="E29" s="594" t="s">
        <v>623</v>
      </c>
    </row>
    <row r="30" spans="2:5" ht="13.5" thickBot="1">
      <c r="B30" s="327" t="s">
        <v>196</v>
      </c>
      <c r="C30" s="325" t="s">
        <v>312</v>
      </c>
      <c r="D30" s="326" t="s">
        <v>16</v>
      </c>
      <c r="E30" s="595" t="s">
        <v>624</v>
      </c>
    </row>
    <row r="31" spans="2:5" ht="7.5" customHeight="1">
      <c r="B31" s="296"/>
      <c r="C31" s="193"/>
      <c r="D31" s="193"/>
      <c r="E31" s="588"/>
    </row>
    <row r="32" spans="2:5" ht="25.5">
      <c r="B32" s="296"/>
      <c r="C32" s="193"/>
      <c r="D32" s="332" t="s">
        <v>317</v>
      </c>
      <c r="E32" s="589" t="s">
        <v>17</v>
      </c>
    </row>
    <row r="33" spans="2:5" ht="6.75" customHeight="1" thickBot="1">
      <c r="B33" s="296"/>
      <c r="C33" s="193"/>
      <c r="D33" s="193"/>
      <c r="E33" s="588"/>
    </row>
    <row r="34" spans="2:5" ht="25.5" customHeight="1" thickBot="1">
      <c r="B34" s="328"/>
      <c r="C34" s="667" t="s">
        <v>319</v>
      </c>
      <c r="D34" s="666" t="s">
        <v>601</v>
      </c>
      <c r="E34" s="666" t="s">
        <v>19</v>
      </c>
    </row>
    <row r="35" spans="2:5">
      <c r="B35" s="276" t="s">
        <v>53</v>
      </c>
      <c r="C35" s="286" t="s">
        <v>309</v>
      </c>
      <c r="D35" s="266" t="s">
        <v>16</v>
      </c>
      <c r="E35" s="593" t="s">
        <v>623</v>
      </c>
    </row>
    <row r="36" spans="2:5">
      <c r="B36" s="246" t="s">
        <v>54</v>
      </c>
      <c r="C36" s="242" t="s">
        <v>310</v>
      </c>
      <c r="D36" s="243">
        <v>17</v>
      </c>
      <c r="E36" s="594" t="s">
        <v>623</v>
      </c>
    </row>
    <row r="37" spans="2:5" ht="25.5">
      <c r="B37" s="246" t="s">
        <v>97</v>
      </c>
      <c r="C37" s="242" t="s">
        <v>311</v>
      </c>
      <c r="D37" s="349" t="s">
        <v>375</v>
      </c>
      <c r="E37" s="594" t="s">
        <v>623</v>
      </c>
    </row>
    <row r="38" spans="2:5" ht="13.5" thickBot="1">
      <c r="B38" s="327" t="s">
        <v>196</v>
      </c>
      <c r="C38" s="325" t="s">
        <v>312</v>
      </c>
      <c r="D38" s="326" t="s">
        <v>16</v>
      </c>
      <c r="E38" s="595" t="s">
        <v>624</v>
      </c>
    </row>
    <row r="39" spans="2:5" ht="7.5" customHeight="1">
      <c r="B39" s="296"/>
      <c r="C39" s="193"/>
      <c r="D39" s="193"/>
      <c r="E39" s="588"/>
    </row>
    <row r="40" spans="2:5" ht="25.5">
      <c r="B40" s="296"/>
      <c r="C40" s="193"/>
      <c r="D40" s="332" t="s">
        <v>320</v>
      </c>
      <c r="E40" s="589" t="s">
        <v>17</v>
      </c>
    </row>
    <row r="41" spans="2:5" ht="6" customHeight="1" thickBot="1">
      <c r="B41" s="296"/>
      <c r="C41" s="193"/>
      <c r="D41" s="193"/>
      <c r="E41" s="588"/>
    </row>
    <row r="42" spans="2:5" ht="24.75" customHeight="1" thickBot="1">
      <c r="B42" s="328"/>
      <c r="C42" s="667" t="s">
        <v>321</v>
      </c>
      <c r="D42" s="666" t="s">
        <v>601</v>
      </c>
      <c r="E42" s="666" t="s">
        <v>19</v>
      </c>
    </row>
    <row r="43" spans="2:5">
      <c r="B43" s="276" t="s">
        <v>53</v>
      </c>
      <c r="C43" s="286" t="s">
        <v>309</v>
      </c>
      <c r="D43" s="266" t="s">
        <v>16</v>
      </c>
      <c r="E43" s="593" t="s">
        <v>623</v>
      </c>
    </row>
    <row r="44" spans="2:5">
      <c r="B44" s="246" t="s">
        <v>54</v>
      </c>
      <c r="C44" s="242" t="s">
        <v>292</v>
      </c>
      <c r="D44" s="243">
        <v>8</v>
      </c>
      <c r="E44" s="594" t="s">
        <v>623</v>
      </c>
    </row>
    <row r="45" spans="2:5" ht="25.5">
      <c r="B45" s="246" t="s">
        <v>97</v>
      </c>
      <c r="C45" s="242" t="s">
        <v>311</v>
      </c>
      <c r="D45" s="349" t="s">
        <v>375</v>
      </c>
      <c r="E45" s="594" t="s">
        <v>623</v>
      </c>
    </row>
    <row r="46" spans="2:5" ht="13.5" thickBot="1">
      <c r="B46" s="327" t="s">
        <v>196</v>
      </c>
      <c r="C46" s="325" t="s">
        <v>312</v>
      </c>
      <c r="D46" s="326" t="s">
        <v>16</v>
      </c>
      <c r="E46" s="595" t="s">
        <v>624</v>
      </c>
    </row>
    <row r="47" spans="2:5" ht="7.5" customHeight="1">
      <c r="B47" s="296"/>
      <c r="C47" s="193"/>
      <c r="D47" s="193"/>
      <c r="E47" s="588"/>
    </row>
    <row r="48" spans="2:5" ht="26.25" thickBot="1">
      <c r="B48" s="329"/>
      <c r="C48" s="330"/>
      <c r="D48" s="334" t="s">
        <v>322</v>
      </c>
      <c r="E48" s="596" t="s">
        <v>17</v>
      </c>
    </row>
    <row r="49" spans="4:5" ht="6.75" customHeight="1" thickBot="1"/>
    <row r="50" spans="4:5" ht="26.25" thickBot="1">
      <c r="D50" s="324" t="s">
        <v>323</v>
      </c>
      <c r="E50" s="331" t="s">
        <v>17</v>
      </c>
    </row>
  </sheetData>
  <mergeCells count="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xl/worksheets/sheet12.xml><?xml version="1.0" encoding="utf-8"?>
<worksheet xmlns="http://schemas.openxmlformats.org/spreadsheetml/2006/main" xmlns:r="http://schemas.openxmlformats.org/officeDocument/2006/relationships">
  <dimension ref="A2:U4247"/>
  <sheetViews>
    <sheetView topLeftCell="A77" zoomScale="50" zoomScaleNormal="50" zoomScaleSheetLayoutView="69" workbookViewId="0">
      <selection activeCell="F100" sqref="F100:H100"/>
    </sheetView>
  </sheetViews>
  <sheetFormatPr baseColWidth="10" defaultRowHeight="12.75"/>
  <cols>
    <col min="1" max="1" width="3.28515625" customWidth="1"/>
    <col min="2" max="2" width="6.7109375" customWidth="1"/>
    <col min="3" max="3" width="4" customWidth="1"/>
    <col min="4" max="4" width="6.140625" customWidth="1"/>
    <col min="5" max="5" width="39.85546875" style="9" customWidth="1"/>
    <col min="6" max="6" width="5.5703125" style="9" customWidth="1"/>
    <col min="7" max="7" width="27.28515625" style="9" customWidth="1"/>
    <col min="8" max="8" width="20.85546875" style="9" customWidth="1"/>
    <col min="9" max="9" width="21" style="9" customWidth="1"/>
    <col min="10" max="10" width="21.5703125" style="9" customWidth="1"/>
    <col min="11" max="11" width="20.42578125" style="9" customWidth="1"/>
    <col min="12" max="13" width="19.28515625" style="9" customWidth="1"/>
    <col min="14" max="14" width="38" customWidth="1"/>
    <col min="15" max="15" width="14.28515625" bestFit="1" customWidth="1"/>
    <col min="16" max="16" width="15.5703125" bestFit="1" customWidth="1"/>
    <col min="18" max="18" width="16.85546875" bestFit="1" customWidth="1"/>
    <col min="19" max="19" width="14.28515625" bestFit="1" customWidth="1"/>
    <col min="20" max="20" width="12.5703125" bestFit="1" customWidth="1"/>
  </cols>
  <sheetData>
    <row r="2" spans="1:21" ht="24.95" customHeight="1">
      <c r="B2" s="851" t="str">
        <f>HABILITACION!B2</f>
        <v>REPUBLICA DE COLOMBIA</v>
      </c>
      <c r="C2" s="851"/>
      <c r="D2" s="851"/>
      <c r="E2" s="851"/>
      <c r="F2" s="851"/>
      <c r="G2" s="851"/>
      <c r="H2" s="851"/>
      <c r="I2" s="851"/>
      <c r="J2" s="851"/>
      <c r="K2" s="851"/>
      <c r="L2" s="851"/>
      <c r="M2" s="851"/>
      <c r="N2" s="851"/>
    </row>
    <row r="3" spans="1:21" ht="24.95" customHeight="1">
      <c r="B3" s="851" t="str">
        <f>HABILITACION!B3</f>
        <v>INSTITUTO COLOMBIANO PARA LA EVALUACIÓN DE LA EDUCACIÓN - ICFES</v>
      </c>
      <c r="C3" s="851"/>
      <c r="D3" s="851"/>
      <c r="E3" s="851"/>
      <c r="F3" s="851"/>
      <c r="G3" s="851"/>
      <c r="H3" s="851"/>
      <c r="I3" s="851"/>
      <c r="J3" s="851"/>
      <c r="K3" s="851"/>
      <c r="L3" s="851"/>
      <c r="M3" s="851"/>
      <c r="N3" s="851"/>
    </row>
    <row r="4" spans="1:21" ht="24.95" customHeight="1">
      <c r="B4" s="851" t="str">
        <f>HABILITACION!B4</f>
        <v>CONVOCATORIA PUBLICA CP - 002 - 2013</v>
      </c>
      <c r="C4" s="851"/>
      <c r="D4" s="851"/>
      <c r="E4" s="851"/>
      <c r="F4" s="851"/>
      <c r="G4" s="851"/>
      <c r="H4" s="851"/>
      <c r="I4" s="851"/>
      <c r="J4" s="851"/>
      <c r="K4" s="851"/>
      <c r="L4" s="851"/>
      <c r="M4" s="851"/>
      <c r="N4" s="851"/>
    </row>
    <row r="5" spans="1:21" ht="24.95" customHeight="1" thickBot="1">
      <c r="B5" s="852" t="str">
        <f>HABILITACION!B5</f>
        <v>CONTRATAR LA IMPRESIÓN Y EMPAQUE DE MATERIALES PARA PRUEBAS DEL ICFES</v>
      </c>
      <c r="C5" s="852"/>
      <c r="D5" s="852"/>
      <c r="E5" s="852"/>
      <c r="F5" s="852"/>
      <c r="G5" s="852"/>
      <c r="H5" s="852"/>
      <c r="I5" s="852"/>
      <c r="J5" s="852"/>
      <c r="K5" s="852"/>
      <c r="L5" s="852"/>
      <c r="M5" s="852"/>
      <c r="N5" s="852"/>
    </row>
    <row r="6" spans="1:21" ht="21.75" customHeight="1">
      <c r="B6" s="853" t="s">
        <v>223</v>
      </c>
      <c r="C6" s="854"/>
      <c r="D6" s="854"/>
      <c r="E6" s="854"/>
      <c r="F6" s="854"/>
      <c r="G6" s="854"/>
      <c r="H6" s="854"/>
      <c r="I6" s="854"/>
      <c r="J6" s="854"/>
      <c r="K6" s="854"/>
      <c r="L6" s="854"/>
      <c r="M6" s="854"/>
      <c r="N6" s="855"/>
    </row>
    <row r="7" spans="1:21" s="10" customFormat="1" ht="23.25" customHeight="1" thickBot="1">
      <c r="B7" s="856" t="s">
        <v>327</v>
      </c>
      <c r="C7" s="857"/>
      <c r="D7" s="857"/>
      <c r="E7" s="857"/>
      <c r="F7" s="857"/>
      <c r="G7" s="857"/>
      <c r="H7" s="857"/>
      <c r="I7" s="857"/>
      <c r="J7" s="857"/>
      <c r="K7" s="857"/>
      <c r="L7" s="857"/>
      <c r="M7" s="857"/>
      <c r="N7" s="858"/>
      <c r="R7" s="11"/>
    </row>
    <row r="8" spans="1:21" s="12" customFormat="1" ht="29.25" customHeight="1" thickBot="1">
      <c r="B8" s="846" t="str">
        <f>HABILITACION!B8</f>
        <v>PROPONENTE: THOMAS GREG &amp; SONS DE COLOMBIA S.A.</v>
      </c>
      <c r="C8" s="847"/>
      <c r="D8" s="847"/>
      <c r="E8" s="847"/>
      <c r="F8" s="847"/>
      <c r="G8" s="847"/>
      <c r="H8" s="847"/>
      <c r="I8" s="847"/>
      <c r="J8" s="847"/>
      <c r="K8" s="847"/>
      <c r="L8" s="847"/>
      <c r="M8" s="848" t="str">
        <f>HABILITACION!E8</f>
        <v>PROPUESTA No.4</v>
      </c>
      <c r="N8" s="849"/>
    </row>
    <row r="9" spans="1:21" s="10" customFormat="1" ht="17.25" customHeight="1" thickBot="1">
      <c r="A9" s="47"/>
      <c r="B9" s="91"/>
      <c r="C9" s="90"/>
      <c r="D9" s="90"/>
      <c r="E9" s="92"/>
      <c r="F9" s="92"/>
      <c r="G9" s="93"/>
      <c r="H9" s="93"/>
      <c r="I9" s="93"/>
      <c r="J9" s="859"/>
      <c r="K9" s="859"/>
      <c r="L9" s="859"/>
      <c r="M9" s="93"/>
      <c r="N9" s="83"/>
    </row>
    <row r="10" spans="1:21" ht="36.950000000000003" customHeight="1" thickBot="1">
      <c r="A10" s="47"/>
      <c r="B10" s="78"/>
      <c r="C10" s="1"/>
      <c r="D10" s="844" t="s">
        <v>224</v>
      </c>
      <c r="E10" s="845"/>
      <c r="F10" s="123"/>
      <c r="G10" s="152"/>
      <c r="H10" s="152"/>
      <c r="I10" s="152"/>
      <c r="J10" s="153"/>
      <c r="K10" s="153"/>
      <c r="L10" s="152"/>
      <c r="M10" s="152"/>
      <c r="N10" s="1"/>
    </row>
    <row r="11" spans="1:21" s="15" customFormat="1" ht="36.950000000000003" customHeight="1">
      <c r="A11" s="47"/>
      <c r="B11" s="78"/>
      <c r="D11" s="838" t="s">
        <v>41</v>
      </c>
      <c r="E11" s="839"/>
      <c r="F11" s="839"/>
      <c r="G11" s="81" t="s">
        <v>225</v>
      </c>
      <c r="H11" s="82" t="s">
        <v>226</v>
      </c>
      <c r="I11" s="82" t="s">
        <v>647</v>
      </c>
      <c r="J11" s="181"/>
      <c r="K11" s="249"/>
      <c r="L11" s="249"/>
      <c r="M11" s="249"/>
      <c r="N11" s="249"/>
    </row>
    <row r="12" spans="1:21" s="15" customFormat="1" ht="36.950000000000003" customHeight="1" thickBot="1">
      <c r="A12" s="597"/>
      <c r="B12" s="78"/>
      <c r="D12" s="840" t="s">
        <v>475</v>
      </c>
      <c r="E12" s="841"/>
      <c r="F12" s="841"/>
      <c r="G12" s="598" t="s">
        <v>235</v>
      </c>
      <c r="H12" s="599">
        <v>32129</v>
      </c>
      <c r="I12" s="600" t="s">
        <v>16</v>
      </c>
      <c r="J12" s="253"/>
      <c r="K12" s="69"/>
      <c r="L12" s="251"/>
      <c r="M12" s="252"/>
      <c r="N12" s="250"/>
      <c r="P12" s="22"/>
    </row>
    <row r="13" spans="1:21" s="15" customFormat="1" ht="9.9499999999999993" customHeight="1">
      <c r="A13" s="47"/>
      <c r="B13" s="78"/>
      <c r="D13" s="94"/>
      <c r="E13" s="94"/>
      <c r="F13" s="94"/>
      <c r="G13" s="69"/>
      <c r="H13" s="95"/>
      <c r="I13" s="95"/>
      <c r="J13" s="69"/>
      <c r="K13" s="69"/>
      <c r="L13" s="94"/>
      <c r="M13" s="70"/>
      <c r="N13" s="99"/>
      <c r="P13" s="22"/>
    </row>
    <row r="14" spans="1:21" ht="9.9499999999999993" customHeight="1" thickBot="1">
      <c r="A14" s="47"/>
      <c r="B14" s="78"/>
      <c r="C14" s="1"/>
      <c r="D14" s="1"/>
      <c r="E14" s="152"/>
      <c r="F14" s="152"/>
      <c r="G14" s="152"/>
      <c r="H14" s="152"/>
      <c r="I14" s="152"/>
      <c r="J14" s="152"/>
      <c r="K14" s="152"/>
      <c r="L14" s="152"/>
      <c r="M14" s="153"/>
      <c r="N14" s="153"/>
      <c r="Q14" s="16"/>
      <c r="R14" s="16"/>
      <c r="S14" s="17"/>
      <c r="T14" s="18"/>
      <c r="U14" s="19"/>
    </row>
    <row r="15" spans="1:21" s="13" customFormat="1" ht="36.950000000000003" customHeight="1" thickBot="1">
      <c r="A15" s="47"/>
      <c r="B15" s="78"/>
      <c r="C15" s="154"/>
      <c r="D15" s="821" t="s">
        <v>227</v>
      </c>
      <c r="E15" s="822"/>
      <c r="F15" s="822"/>
      <c r="G15" s="822"/>
      <c r="H15" s="822"/>
      <c r="I15" s="822"/>
      <c r="J15" s="822"/>
      <c r="K15" s="822"/>
      <c r="L15" s="823"/>
      <c r="M15" s="156"/>
      <c r="N15" s="156"/>
    </row>
    <row r="16" spans="1:21" s="14" customFormat="1" ht="36.950000000000003" customHeight="1">
      <c r="A16" s="47"/>
      <c r="B16" s="78"/>
      <c r="D16" s="824" t="s">
        <v>26</v>
      </c>
      <c r="E16" s="826" t="s">
        <v>64</v>
      </c>
      <c r="F16" s="828" t="s">
        <v>65</v>
      </c>
      <c r="G16" s="829"/>
      <c r="H16" s="830"/>
      <c r="I16" s="826" t="s">
        <v>42</v>
      </c>
      <c r="J16" s="826"/>
      <c r="K16" s="826" t="s">
        <v>228</v>
      </c>
      <c r="L16" s="826" t="s">
        <v>17</v>
      </c>
      <c r="M16" s="826"/>
      <c r="N16" s="834" t="s">
        <v>229</v>
      </c>
      <c r="U16" s="20"/>
    </row>
    <row r="17" spans="1:16" s="14" customFormat="1" ht="36.950000000000003" customHeight="1" thickBot="1">
      <c r="A17" s="45"/>
      <c r="B17" s="78"/>
      <c r="D17" s="825"/>
      <c r="E17" s="827"/>
      <c r="F17" s="831"/>
      <c r="G17" s="832"/>
      <c r="H17" s="833"/>
      <c r="I17" s="46" t="s">
        <v>44</v>
      </c>
      <c r="J17" s="46" t="s">
        <v>43</v>
      </c>
      <c r="K17" s="827"/>
      <c r="L17" s="46" t="s">
        <v>16</v>
      </c>
      <c r="M17" s="46" t="s">
        <v>25</v>
      </c>
      <c r="N17" s="835"/>
    </row>
    <row r="18" spans="1:16" s="13" customFormat="1" ht="9.9499999999999993" customHeight="1">
      <c r="A18" s="45"/>
      <c r="B18" s="157"/>
      <c r="C18" s="154"/>
      <c r="D18" s="154"/>
      <c r="E18" s="155"/>
      <c r="F18" s="155"/>
      <c r="G18" s="154"/>
      <c r="H18" s="154"/>
      <c r="I18" s="155"/>
      <c r="J18" s="156"/>
      <c r="K18" s="156"/>
      <c r="L18" s="155"/>
      <c r="M18" s="156"/>
      <c r="N18" s="156"/>
    </row>
    <row r="19" spans="1:16" s="13" customFormat="1" ht="9.9499999999999993" customHeight="1" thickBot="1">
      <c r="A19" s="45"/>
      <c r="B19" s="157"/>
      <c r="C19" s="154"/>
      <c r="D19" s="154"/>
      <c r="E19" s="67"/>
      <c r="F19" s="67"/>
      <c r="G19" s="68"/>
      <c r="H19" s="68"/>
      <c r="I19" s="158"/>
      <c r="J19" s="156"/>
      <c r="K19" s="156"/>
      <c r="L19" s="155"/>
      <c r="M19" s="156"/>
      <c r="N19" s="156"/>
    </row>
    <row r="20" spans="1:16" s="154" customFormat="1" ht="36.950000000000003" customHeight="1">
      <c r="A20" s="78"/>
      <c r="B20" s="157"/>
      <c r="D20" s="48">
        <v>1</v>
      </c>
      <c r="E20" s="601" t="s">
        <v>531</v>
      </c>
      <c r="F20" s="814" t="s">
        <v>532</v>
      </c>
      <c r="G20" s="814"/>
      <c r="H20" s="814"/>
      <c r="I20" s="602">
        <v>38062</v>
      </c>
      <c r="J20" s="603">
        <v>41374</v>
      </c>
      <c r="K20" s="604">
        <f>((J20-I20)/(365))</f>
        <v>9.0739726027397261</v>
      </c>
      <c r="L20" s="605" t="s">
        <v>45</v>
      </c>
      <c r="M20" s="126"/>
      <c r="N20" s="159" t="s">
        <v>16</v>
      </c>
    </row>
    <row r="21" spans="1:16" s="154" customFormat="1" ht="36.950000000000003" customHeight="1">
      <c r="A21" s="157"/>
      <c r="B21" s="157"/>
      <c r="D21" s="49">
        <v>2</v>
      </c>
      <c r="E21" s="606" t="s">
        <v>533</v>
      </c>
      <c r="F21" s="850" t="s">
        <v>534</v>
      </c>
      <c r="G21" s="850"/>
      <c r="H21" s="850"/>
      <c r="I21" s="607">
        <v>32258</v>
      </c>
      <c r="J21" s="608">
        <v>38061</v>
      </c>
      <c r="K21" s="609">
        <f>((J21-I21)/(365))</f>
        <v>15.898630136986302</v>
      </c>
      <c r="L21" s="610" t="s">
        <v>45</v>
      </c>
      <c r="M21" s="611"/>
      <c r="N21" s="612" t="s">
        <v>16</v>
      </c>
    </row>
    <row r="22" spans="1:16" s="154" customFormat="1" ht="10.5" customHeight="1" thickBot="1">
      <c r="A22" s="157"/>
      <c r="B22" s="157"/>
      <c r="D22" s="50"/>
      <c r="E22" s="75"/>
      <c r="F22" s="816"/>
      <c r="G22" s="816"/>
      <c r="H22" s="816"/>
      <c r="I22" s="100"/>
      <c r="J22" s="101"/>
      <c r="K22" s="102"/>
      <c r="L22" s="103"/>
      <c r="M22" s="46"/>
      <c r="N22" s="76"/>
    </row>
    <row r="23" spans="1:16" s="154" customFormat="1" ht="10.5" customHeight="1" thickBot="1">
      <c r="A23" s="157"/>
      <c r="B23" s="157"/>
      <c r="D23" s="65"/>
      <c r="E23" s="96"/>
      <c r="F23" s="254"/>
      <c r="G23" s="254"/>
      <c r="H23" s="254"/>
      <c r="I23" s="255"/>
      <c r="J23" s="256"/>
      <c r="K23" s="257"/>
      <c r="L23" s="258"/>
      <c r="M23" s="204"/>
      <c r="N23" s="168"/>
    </row>
    <row r="24" spans="1:16" s="154" customFormat="1" ht="36.950000000000003" customHeight="1" thickBot="1">
      <c r="A24" s="166"/>
      <c r="B24" s="166"/>
      <c r="C24" s="167"/>
      <c r="D24" s="65"/>
      <c r="E24" s="96"/>
      <c r="F24" s="97"/>
      <c r="G24" s="97"/>
      <c r="H24" s="97"/>
      <c r="I24" s="817" t="s">
        <v>80</v>
      </c>
      <c r="J24" s="818"/>
      <c r="K24" s="613">
        <f>SUM(K20:K22)</f>
        <v>24.972602739726028</v>
      </c>
      <c r="L24" s="819" t="str">
        <f>IF(K24&gt;=5,"CUMPLE","NO CUMPLE")</f>
        <v>CUMPLE</v>
      </c>
      <c r="M24" s="820"/>
      <c r="N24" s="98"/>
    </row>
    <row r="25" spans="1:16" ht="13.5" thickBot="1">
      <c r="P25" s="13"/>
    </row>
    <row r="26" spans="1:16" ht="36.950000000000003" customHeight="1" thickBot="1">
      <c r="D26" s="844" t="s">
        <v>158</v>
      </c>
      <c r="E26" s="845"/>
      <c r="F26" s="123"/>
      <c r="G26" s="152"/>
      <c r="H26" s="152"/>
      <c r="I26" s="152"/>
      <c r="J26" s="153"/>
      <c r="K26" s="153"/>
      <c r="L26" s="152"/>
      <c r="M26" s="152"/>
      <c r="N26" s="1"/>
      <c r="P26" s="13"/>
    </row>
    <row r="27" spans="1:16" ht="36.950000000000003" customHeight="1">
      <c r="D27" s="838" t="s">
        <v>41</v>
      </c>
      <c r="E27" s="839"/>
      <c r="F27" s="839"/>
      <c r="G27" s="81" t="s">
        <v>225</v>
      </c>
      <c r="H27" s="82" t="s">
        <v>226</v>
      </c>
      <c r="I27" s="82" t="s">
        <v>647</v>
      </c>
      <c r="J27" s="181"/>
      <c r="K27" s="249"/>
      <c r="L27" s="249"/>
      <c r="M27" s="249"/>
      <c r="N27" s="249"/>
      <c r="P27" s="13"/>
    </row>
    <row r="28" spans="1:16" s="1" customFormat="1" ht="36.950000000000003" customHeight="1" thickBot="1">
      <c r="D28" s="840" t="s">
        <v>535</v>
      </c>
      <c r="E28" s="841"/>
      <c r="F28" s="841"/>
      <c r="G28" s="598" t="s">
        <v>235</v>
      </c>
      <c r="H28" s="599">
        <v>38597</v>
      </c>
      <c r="I28" s="600" t="s">
        <v>16</v>
      </c>
      <c r="J28" s="253"/>
      <c r="K28" s="69"/>
      <c r="L28" s="251"/>
      <c r="M28" s="252"/>
      <c r="N28" s="250"/>
      <c r="P28" s="154"/>
    </row>
    <row r="29" spans="1:16" ht="9" customHeight="1">
      <c r="D29" s="94"/>
      <c r="E29" s="94"/>
      <c r="F29" s="94"/>
      <c r="G29" s="69"/>
      <c r="H29" s="95"/>
      <c r="I29" s="95"/>
      <c r="J29" s="69"/>
      <c r="K29" s="69"/>
      <c r="L29" s="94"/>
      <c r="M29" s="70"/>
      <c r="N29" s="99"/>
      <c r="P29" s="13"/>
    </row>
    <row r="30" spans="1:16" ht="9" customHeight="1" thickBot="1">
      <c r="D30" s="1"/>
      <c r="E30" s="152"/>
      <c r="F30" s="152"/>
      <c r="G30" s="152"/>
      <c r="H30" s="152"/>
      <c r="I30" s="152"/>
      <c r="J30" s="152"/>
      <c r="K30" s="152"/>
      <c r="L30" s="152"/>
      <c r="M30" s="153"/>
      <c r="N30" s="153"/>
      <c r="P30" s="13"/>
    </row>
    <row r="31" spans="1:16" ht="28.5" customHeight="1" thickBot="1">
      <c r="D31" s="821" t="s">
        <v>230</v>
      </c>
      <c r="E31" s="822"/>
      <c r="F31" s="822"/>
      <c r="G31" s="822"/>
      <c r="H31" s="822"/>
      <c r="I31" s="823"/>
      <c r="J31" s="259"/>
      <c r="K31" s="260"/>
      <c r="L31" s="260"/>
      <c r="M31" s="156"/>
      <c r="N31" s="156"/>
      <c r="P31" s="13"/>
    </row>
    <row r="32" spans="1:16" ht="25.5" customHeight="1">
      <c r="D32" s="824" t="s">
        <v>26</v>
      </c>
      <c r="E32" s="826" t="s">
        <v>64</v>
      </c>
      <c r="F32" s="828" t="s">
        <v>65</v>
      </c>
      <c r="G32" s="829"/>
      <c r="H32" s="830"/>
      <c r="I32" s="826" t="s">
        <v>42</v>
      </c>
      <c r="J32" s="826"/>
      <c r="K32" s="826" t="s">
        <v>231</v>
      </c>
      <c r="L32" s="826" t="s">
        <v>17</v>
      </c>
      <c r="M32" s="826"/>
      <c r="N32" s="834" t="s">
        <v>229</v>
      </c>
      <c r="P32" s="13"/>
    </row>
    <row r="33" spans="4:16" ht="33.75" customHeight="1" thickBot="1">
      <c r="D33" s="825"/>
      <c r="E33" s="827"/>
      <c r="F33" s="831"/>
      <c r="G33" s="832"/>
      <c r="H33" s="833"/>
      <c r="I33" s="46" t="s">
        <v>44</v>
      </c>
      <c r="J33" s="46" t="s">
        <v>43</v>
      </c>
      <c r="K33" s="827"/>
      <c r="L33" s="46" t="s">
        <v>16</v>
      </c>
      <c r="M33" s="46" t="s">
        <v>25</v>
      </c>
      <c r="N33" s="835"/>
      <c r="P33" s="13"/>
    </row>
    <row r="34" spans="4:16" ht="6" customHeight="1">
      <c r="D34" s="154"/>
      <c r="E34" s="155"/>
      <c r="F34" s="155"/>
      <c r="G34" s="154"/>
      <c r="H34" s="154"/>
      <c r="I34" s="155"/>
      <c r="J34" s="156"/>
      <c r="K34" s="156"/>
      <c r="L34" s="155"/>
      <c r="M34" s="156"/>
      <c r="N34" s="156"/>
      <c r="P34" s="13"/>
    </row>
    <row r="35" spans="4:16" ht="8.25" customHeight="1" thickBot="1">
      <c r="D35" s="154"/>
      <c r="E35" s="67"/>
      <c r="F35" s="67"/>
      <c r="G35" s="68"/>
      <c r="H35" s="68"/>
      <c r="I35" s="158"/>
      <c r="J35" s="156"/>
      <c r="K35" s="156"/>
      <c r="L35" s="155"/>
      <c r="M35" s="156"/>
      <c r="N35" s="156"/>
      <c r="P35" s="13"/>
    </row>
    <row r="36" spans="4:16" s="1" customFormat="1" ht="36.950000000000003" customHeight="1">
      <c r="D36" s="48">
        <v>1</v>
      </c>
      <c r="E36" s="601" t="s">
        <v>536</v>
      </c>
      <c r="F36" s="814" t="s">
        <v>537</v>
      </c>
      <c r="G36" s="814"/>
      <c r="H36" s="814"/>
      <c r="I36" s="602">
        <v>39934</v>
      </c>
      <c r="J36" s="603">
        <v>41374</v>
      </c>
      <c r="K36" s="604">
        <f>((J36-I36)/(365))</f>
        <v>3.9452054794520546</v>
      </c>
      <c r="L36" s="605" t="s">
        <v>45</v>
      </c>
      <c r="M36" s="126"/>
      <c r="N36" s="159" t="s">
        <v>16</v>
      </c>
      <c r="P36" s="154"/>
    </row>
    <row r="37" spans="4:16" ht="13.5" thickBot="1">
      <c r="D37" s="50"/>
      <c r="E37" s="75"/>
      <c r="F37" s="816"/>
      <c r="G37" s="816"/>
      <c r="H37" s="816"/>
      <c r="I37" s="100"/>
      <c r="J37" s="101"/>
      <c r="K37" s="102"/>
      <c r="L37" s="103"/>
      <c r="M37" s="46"/>
      <c r="N37" s="76"/>
      <c r="P37" s="13"/>
    </row>
    <row r="38" spans="4:16" ht="13.5" thickBot="1">
      <c r="D38" s="65"/>
      <c r="E38" s="96"/>
      <c r="F38" s="254"/>
      <c r="G38" s="254"/>
      <c r="H38" s="254"/>
      <c r="I38" s="255"/>
      <c r="J38" s="256"/>
      <c r="K38" s="257"/>
      <c r="L38" s="258"/>
      <c r="M38" s="204"/>
      <c r="N38" s="168"/>
      <c r="P38" s="13"/>
    </row>
    <row r="39" spans="4:16" s="1" customFormat="1" ht="36.950000000000003" customHeight="1" thickBot="1">
      <c r="D39" s="65"/>
      <c r="E39" s="96"/>
      <c r="F39" s="97"/>
      <c r="G39" s="97"/>
      <c r="H39" s="97"/>
      <c r="I39" s="817" t="s">
        <v>80</v>
      </c>
      <c r="J39" s="818"/>
      <c r="K39" s="613">
        <f>SUM(K36:K37)</f>
        <v>3.9452054794520546</v>
      </c>
      <c r="L39" s="819" t="str">
        <f>IF(K39&gt;=3,"CUMPLE","NO CUMPLE")</f>
        <v>CUMPLE</v>
      </c>
      <c r="M39" s="820"/>
      <c r="N39" s="98"/>
      <c r="P39" s="154"/>
    </row>
    <row r="40" spans="4:16" ht="13.5" thickBot="1">
      <c r="P40" s="13"/>
    </row>
    <row r="41" spans="4:16" ht="36.950000000000003" customHeight="1" thickBot="1">
      <c r="D41" s="844" t="s">
        <v>159</v>
      </c>
      <c r="E41" s="845"/>
      <c r="F41" s="123"/>
      <c r="G41" s="152"/>
      <c r="H41" s="152"/>
      <c r="I41" s="152"/>
      <c r="J41" s="153"/>
      <c r="K41" s="153"/>
      <c r="L41" s="152"/>
      <c r="M41" s="152"/>
      <c r="N41" s="1"/>
      <c r="P41" s="13"/>
    </row>
    <row r="42" spans="4:16" ht="36.950000000000003" customHeight="1">
      <c r="D42" s="838" t="s">
        <v>41</v>
      </c>
      <c r="E42" s="839"/>
      <c r="F42" s="839"/>
      <c r="G42" s="81" t="s">
        <v>225</v>
      </c>
      <c r="H42" s="82" t="s">
        <v>226</v>
      </c>
      <c r="I42" s="82" t="s">
        <v>647</v>
      </c>
      <c r="J42" s="181"/>
      <c r="K42" s="249"/>
      <c r="L42" s="249"/>
      <c r="M42" s="249"/>
      <c r="N42" s="249"/>
      <c r="P42" s="13"/>
    </row>
    <row r="43" spans="4:16" s="1" customFormat="1" ht="36.950000000000003" customHeight="1" thickBot="1">
      <c r="D43" s="840" t="s">
        <v>540</v>
      </c>
      <c r="E43" s="841"/>
      <c r="F43" s="841"/>
      <c r="G43" s="598" t="s">
        <v>538</v>
      </c>
      <c r="H43" s="599">
        <v>29774</v>
      </c>
      <c r="I43" s="600" t="s">
        <v>16</v>
      </c>
      <c r="J43" s="253"/>
      <c r="K43" s="69"/>
      <c r="L43" s="251"/>
      <c r="M43" s="252"/>
      <c r="N43" s="250"/>
      <c r="P43" s="154"/>
    </row>
    <row r="44" spans="4:16" ht="9.9499999999999993" customHeight="1">
      <c r="D44" s="94"/>
      <c r="E44" s="94"/>
      <c r="F44" s="94"/>
      <c r="G44" s="69"/>
      <c r="H44" s="95"/>
      <c r="I44" s="95"/>
      <c r="J44" s="69"/>
      <c r="K44" s="69"/>
      <c r="L44" s="94"/>
      <c r="M44" s="70"/>
      <c r="N44" s="99"/>
      <c r="P44" s="13"/>
    </row>
    <row r="45" spans="4:16" ht="9.9499999999999993" customHeight="1" thickBot="1">
      <c r="D45" s="1"/>
      <c r="E45" s="152"/>
      <c r="F45" s="152"/>
      <c r="G45" s="152"/>
      <c r="H45" s="152"/>
      <c r="I45" s="152"/>
      <c r="J45" s="152"/>
      <c r="K45" s="152"/>
      <c r="L45" s="152"/>
      <c r="M45" s="153"/>
      <c r="N45" s="153"/>
      <c r="P45" s="13"/>
    </row>
    <row r="46" spans="4:16" ht="36.950000000000003" customHeight="1" thickBot="1">
      <c r="D46" s="821" t="s">
        <v>232</v>
      </c>
      <c r="E46" s="822"/>
      <c r="F46" s="822"/>
      <c r="G46" s="822"/>
      <c r="H46" s="822"/>
      <c r="I46" s="822"/>
      <c r="J46" s="822"/>
      <c r="K46" s="823"/>
      <c r="L46" s="260"/>
      <c r="M46" s="156"/>
      <c r="N46" s="156"/>
      <c r="P46" s="13"/>
    </row>
    <row r="47" spans="4:16" ht="36.950000000000003" customHeight="1">
      <c r="D47" s="824" t="s">
        <v>26</v>
      </c>
      <c r="E47" s="826" t="s">
        <v>64</v>
      </c>
      <c r="F47" s="828" t="s">
        <v>65</v>
      </c>
      <c r="G47" s="829"/>
      <c r="H47" s="830"/>
      <c r="I47" s="826" t="s">
        <v>42</v>
      </c>
      <c r="J47" s="826"/>
      <c r="K47" s="826" t="s">
        <v>231</v>
      </c>
      <c r="L47" s="826" t="s">
        <v>17</v>
      </c>
      <c r="M47" s="826"/>
      <c r="N47" s="834" t="s">
        <v>229</v>
      </c>
      <c r="P47" s="13"/>
    </row>
    <row r="48" spans="4:16" ht="36.950000000000003" customHeight="1" thickBot="1">
      <c r="D48" s="825"/>
      <c r="E48" s="827"/>
      <c r="F48" s="831"/>
      <c r="G48" s="832"/>
      <c r="H48" s="833"/>
      <c r="I48" s="46" t="s">
        <v>44</v>
      </c>
      <c r="J48" s="46" t="s">
        <v>43</v>
      </c>
      <c r="K48" s="827"/>
      <c r="L48" s="46" t="s">
        <v>16</v>
      </c>
      <c r="M48" s="46" t="s">
        <v>25</v>
      </c>
      <c r="N48" s="835"/>
      <c r="P48" s="13"/>
    </row>
    <row r="49" spans="4:16" ht="9.9499999999999993" customHeight="1">
      <c r="D49" s="154"/>
      <c r="E49" s="155"/>
      <c r="F49" s="155"/>
      <c r="G49" s="154"/>
      <c r="H49" s="154"/>
      <c r="I49" s="155"/>
      <c r="J49" s="156"/>
      <c r="K49" s="156"/>
      <c r="L49" s="155"/>
      <c r="M49" s="156"/>
      <c r="N49" s="156"/>
      <c r="P49" s="13"/>
    </row>
    <row r="50" spans="4:16" ht="9.9499999999999993" customHeight="1" thickBot="1">
      <c r="D50" s="154"/>
      <c r="E50" s="67"/>
      <c r="F50" s="67"/>
      <c r="G50" s="68"/>
      <c r="H50" s="68"/>
      <c r="I50" s="158"/>
      <c r="J50" s="156"/>
      <c r="K50" s="156"/>
      <c r="L50" s="155"/>
      <c r="M50" s="156"/>
      <c r="N50" s="156"/>
      <c r="P50" s="13"/>
    </row>
    <row r="51" spans="4:16" s="1" customFormat="1" ht="36.950000000000003" customHeight="1">
      <c r="D51" s="48">
        <v>1</v>
      </c>
      <c r="E51" s="601" t="s">
        <v>477</v>
      </c>
      <c r="F51" s="814" t="s">
        <v>539</v>
      </c>
      <c r="G51" s="814"/>
      <c r="H51" s="814"/>
      <c r="I51" s="602">
        <v>34790</v>
      </c>
      <c r="J51" s="603">
        <v>41374</v>
      </c>
      <c r="K51" s="604">
        <f>((J51-I51)/(365))</f>
        <v>18.038356164383561</v>
      </c>
      <c r="L51" s="605" t="s">
        <v>45</v>
      </c>
      <c r="M51" s="126"/>
      <c r="N51" s="159" t="s">
        <v>16</v>
      </c>
      <c r="P51" s="154"/>
    </row>
    <row r="52" spans="4:16" s="1" customFormat="1" ht="10.5" customHeight="1" thickBot="1">
      <c r="D52" s="50"/>
      <c r="E52" s="75"/>
      <c r="F52" s="816"/>
      <c r="G52" s="816"/>
      <c r="H52" s="816"/>
      <c r="I52" s="100"/>
      <c r="J52" s="101"/>
      <c r="K52" s="102"/>
      <c r="L52" s="103"/>
      <c r="M52" s="46"/>
      <c r="N52" s="76"/>
      <c r="P52" s="154"/>
    </row>
    <row r="53" spans="4:16" s="1" customFormat="1" ht="8.25" customHeight="1" thickBot="1">
      <c r="D53" s="65"/>
      <c r="E53" s="96"/>
      <c r="F53" s="254"/>
      <c r="G53" s="254"/>
      <c r="H53" s="254"/>
      <c r="I53" s="255"/>
      <c r="J53" s="256"/>
      <c r="K53" s="257"/>
      <c r="L53" s="258"/>
      <c r="M53" s="204"/>
      <c r="N53" s="168"/>
      <c r="P53" s="154"/>
    </row>
    <row r="54" spans="4:16" s="1" customFormat="1" ht="36.950000000000003" customHeight="1" thickBot="1">
      <c r="D54" s="65"/>
      <c r="E54" s="96"/>
      <c r="F54" s="97"/>
      <c r="G54" s="97"/>
      <c r="H54" s="97"/>
      <c r="I54" s="817" t="s">
        <v>80</v>
      </c>
      <c r="J54" s="818"/>
      <c r="K54" s="613">
        <f>SUM(K51:K52)</f>
        <v>18.038356164383561</v>
      </c>
      <c r="L54" s="819" t="str">
        <f>IF(K54&gt;=3,"CUMPLE","NO CUMPLE")</f>
        <v>CUMPLE</v>
      </c>
      <c r="M54" s="820"/>
      <c r="N54" s="98"/>
      <c r="P54" s="154"/>
    </row>
    <row r="55" spans="4:16" ht="14.25" customHeight="1" thickBot="1">
      <c r="P55" s="13"/>
    </row>
    <row r="56" spans="4:16" ht="36.950000000000003" customHeight="1" thickBot="1">
      <c r="D56" s="844" t="s">
        <v>233</v>
      </c>
      <c r="E56" s="845"/>
      <c r="F56" s="123"/>
      <c r="G56" s="152"/>
      <c r="H56" s="152"/>
      <c r="I56" s="152"/>
      <c r="J56" s="153"/>
      <c r="K56" s="153"/>
      <c r="L56" s="152"/>
      <c r="M56" s="152"/>
      <c r="N56" s="1"/>
      <c r="P56" s="13"/>
    </row>
    <row r="57" spans="4:16" ht="36.950000000000003" customHeight="1">
      <c r="D57" s="838" t="s">
        <v>41</v>
      </c>
      <c r="E57" s="839"/>
      <c r="F57" s="839"/>
      <c r="G57" s="81" t="s">
        <v>225</v>
      </c>
      <c r="H57" s="82" t="s">
        <v>226</v>
      </c>
      <c r="I57" s="82" t="s">
        <v>647</v>
      </c>
      <c r="J57" s="181"/>
      <c r="K57" s="249"/>
      <c r="L57" s="249"/>
      <c r="M57" s="249"/>
      <c r="N57" s="249"/>
      <c r="P57" s="13"/>
    </row>
    <row r="58" spans="4:16" s="1" customFormat="1" ht="36.950000000000003" customHeight="1" thickBot="1">
      <c r="D58" s="840" t="s">
        <v>541</v>
      </c>
      <c r="E58" s="841"/>
      <c r="F58" s="841"/>
      <c r="G58" s="598" t="s">
        <v>93</v>
      </c>
      <c r="H58" s="599">
        <v>38588</v>
      </c>
      <c r="I58" s="600" t="s">
        <v>16</v>
      </c>
      <c r="J58" s="253"/>
      <c r="K58" s="69"/>
      <c r="L58" s="251"/>
      <c r="M58" s="252"/>
      <c r="N58" s="250"/>
      <c r="P58" s="154"/>
    </row>
    <row r="59" spans="4:16" ht="9.9499999999999993" customHeight="1">
      <c r="D59" s="94"/>
      <c r="E59" s="94"/>
      <c r="F59" s="94"/>
      <c r="G59" s="69"/>
      <c r="H59" s="95"/>
      <c r="I59" s="95"/>
      <c r="J59" s="69"/>
      <c r="K59" s="69"/>
      <c r="L59" s="94"/>
      <c r="M59" s="70"/>
      <c r="N59" s="99"/>
      <c r="P59" s="13"/>
    </row>
    <row r="60" spans="4:16" ht="9.9499999999999993" customHeight="1" thickBot="1">
      <c r="D60" s="1"/>
      <c r="E60" s="152"/>
      <c r="F60" s="152"/>
      <c r="G60" s="152"/>
      <c r="H60" s="152"/>
      <c r="I60" s="152"/>
      <c r="J60" s="152"/>
      <c r="K60" s="152"/>
      <c r="L60" s="152"/>
      <c r="M60" s="153"/>
      <c r="N60" s="153"/>
      <c r="P60" s="13"/>
    </row>
    <row r="61" spans="4:16" ht="36.950000000000003" customHeight="1" thickBot="1">
      <c r="D61" s="842" t="s">
        <v>234</v>
      </c>
      <c r="E61" s="843"/>
      <c r="F61" s="843"/>
      <c r="G61" s="843"/>
      <c r="H61" s="843"/>
      <c r="I61" s="843"/>
      <c r="J61" s="843"/>
      <c r="K61" s="259"/>
      <c r="L61" s="260"/>
      <c r="M61" s="156"/>
      <c r="N61" s="156"/>
      <c r="P61" s="13"/>
    </row>
    <row r="62" spans="4:16" ht="36.950000000000003" customHeight="1">
      <c r="D62" s="824" t="s">
        <v>26</v>
      </c>
      <c r="E62" s="826" t="s">
        <v>64</v>
      </c>
      <c r="F62" s="828" t="s">
        <v>65</v>
      </c>
      <c r="G62" s="829"/>
      <c r="H62" s="830"/>
      <c r="I62" s="826" t="s">
        <v>42</v>
      </c>
      <c r="J62" s="826"/>
      <c r="K62" s="826" t="s">
        <v>231</v>
      </c>
      <c r="L62" s="826" t="s">
        <v>17</v>
      </c>
      <c r="M62" s="826"/>
      <c r="N62" s="834" t="s">
        <v>229</v>
      </c>
      <c r="P62" s="13"/>
    </row>
    <row r="63" spans="4:16" ht="36.950000000000003" customHeight="1" thickBot="1">
      <c r="D63" s="825"/>
      <c r="E63" s="827"/>
      <c r="F63" s="831"/>
      <c r="G63" s="832"/>
      <c r="H63" s="833"/>
      <c r="I63" s="46" t="s">
        <v>44</v>
      </c>
      <c r="J63" s="46" t="s">
        <v>43</v>
      </c>
      <c r="K63" s="827"/>
      <c r="L63" s="46" t="s">
        <v>16</v>
      </c>
      <c r="M63" s="46" t="s">
        <v>25</v>
      </c>
      <c r="N63" s="835"/>
      <c r="P63" s="13"/>
    </row>
    <row r="64" spans="4:16" ht="9.9499999999999993" customHeight="1">
      <c r="D64" s="154"/>
      <c r="E64" s="155"/>
      <c r="F64" s="155"/>
      <c r="G64" s="154"/>
      <c r="H64" s="154"/>
      <c r="I64" s="155"/>
      <c r="J64" s="156"/>
      <c r="K64" s="156"/>
      <c r="L64" s="155"/>
      <c r="M64" s="156"/>
      <c r="N64" s="156"/>
      <c r="P64" s="13"/>
    </row>
    <row r="65" spans="4:16" ht="9.9499999999999993" customHeight="1" thickBot="1">
      <c r="D65" s="154"/>
      <c r="E65" s="67"/>
      <c r="F65" s="67"/>
      <c r="G65" s="68"/>
      <c r="H65" s="68"/>
      <c r="I65" s="158"/>
      <c r="J65" s="156"/>
      <c r="K65" s="156"/>
      <c r="L65" s="155"/>
      <c r="M65" s="156"/>
      <c r="N65" s="156"/>
      <c r="P65" s="13"/>
    </row>
    <row r="66" spans="4:16" s="1" customFormat="1" ht="36.75" customHeight="1">
      <c r="D66" s="48">
        <v>1</v>
      </c>
      <c r="E66" s="601" t="s">
        <v>531</v>
      </c>
      <c r="F66" s="814" t="s">
        <v>609</v>
      </c>
      <c r="G66" s="814"/>
      <c r="H66" s="814"/>
      <c r="I66" s="602">
        <v>38412</v>
      </c>
      <c r="J66" s="603">
        <v>40230</v>
      </c>
      <c r="K66" s="604">
        <f>((J66-I66)/(365))</f>
        <v>4.9808219178082194</v>
      </c>
      <c r="L66" s="605" t="s">
        <v>45</v>
      </c>
      <c r="M66" s="126"/>
      <c r="N66" s="159" t="s">
        <v>16</v>
      </c>
      <c r="P66" s="154"/>
    </row>
    <row r="67" spans="4:16" s="1" customFormat="1" ht="36.950000000000003" customHeight="1">
      <c r="D67" s="49">
        <v>2</v>
      </c>
      <c r="E67" s="606" t="s">
        <v>531</v>
      </c>
      <c r="F67" s="815" t="s">
        <v>542</v>
      </c>
      <c r="G67" s="815"/>
      <c r="H67" s="815"/>
      <c r="I67" s="161">
        <v>40392</v>
      </c>
      <c r="J67" s="162">
        <v>41374</v>
      </c>
      <c r="K67" s="163">
        <f>((J67-I67)/(365))</f>
        <v>2.6904109589041094</v>
      </c>
      <c r="L67" s="164" t="s">
        <v>45</v>
      </c>
      <c r="M67" s="127"/>
      <c r="N67" s="165" t="s">
        <v>16</v>
      </c>
      <c r="P67" s="154"/>
    </row>
    <row r="68" spans="4:16" ht="12.75" customHeight="1" thickBot="1">
      <c r="D68" s="50"/>
      <c r="E68" s="75"/>
      <c r="F68" s="816"/>
      <c r="G68" s="816"/>
      <c r="H68" s="816"/>
      <c r="I68" s="100"/>
      <c r="J68" s="101"/>
      <c r="K68" s="102"/>
      <c r="L68" s="103"/>
      <c r="M68" s="46"/>
      <c r="N68" s="76"/>
      <c r="P68" s="13"/>
    </row>
    <row r="69" spans="4:16" ht="14.25" customHeight="1" thickBot="1">
      <c r="D69" s="65"/>
      <c r="E69" s="96"/>
      <c r="F69" s="254"/>
      <c r="G69" s="254"/>
      <c r="H69" s="254"/>
      <c r="I69" s="255"/>
      <c r="J69" s="256"/>
      <c r="K69" s="257"/>
      <c r="L69" s="258"/>
      <c r="M69" s="204"/>
      <c r="N69" s="168"/>
      <c r="P69" s="13"/>
    </row>
    <row r="70" spans="4:16" s="1" customFormat="1" ht="36.950000000000003" customHeight="1" thickBot="1">
      <c r="D70" s="65"/>
      <c r="E70" s="96"/>
      <c r="F70" s="97"/>
      <c r="G70" s="97"/>
      <c r="H70" s="97"/>
      <c r="I70" s="817" t="s">
        <v>80</v>
      </c>
      <c r="J70" s="818"/>
      <c r="K70" s="613">
        <f>SUM(K66:K68)</f>
        <v>7.6712328767123292</v>
      </c>
      <c r="L70" s="819" t="str">
        <f>IF(K70&gt;=3,"CUMPLE","NO CUMPLE")</f>
        <v>CUMPLE</v>
      </c>
      <c r="M70" s="820"/>
      <c r="N70" s="98"/>
      <c r="P70" s="154"/>
    </row>
    <row r="71" spans="4:16" ht="12" customHeight="1" thickBot="1">
      <c r="P71" s="13"/>
    </row>
    <row r="72" spans="4:16" ht="36.950000000000003" customHeight="1" thickBot="1">
      <c r="D72" s="836" t="s">
        <v>161</v>
      </c>
      <c r="E72" s="837"/>
      <c r="F72" s="123"/>
      <c r="G72" s="152"/>
      <c r="H72" s="152"/>
      <c r="I72" s="152"/>
      <c r="J72" s="153"/>
      <c r="K72" s="153"/>
      <c r="L72" s="152"/>
      <c r="M72" s="152"/>
      <c r="N72" s="1"/>
      <c r="P72" s="13"/>
    </row>
    <row r="73" spans="4:16" ht="36.950000000000003" customHeight="1">
      <c r="D73" s="838" t="s">
        <v>41</v>
      </c>
      <c r="E73" s="839"/>
      <c r="F73" s="839"/>
      <c r="G73" s="81" t="s">
        <v>225</v>
      </c>
      <c r="H73" s="82" t="s">
        <v>226</v>
      </c>
      <c r="I73" s="82" t="s">
        <v>647</v>
      </c>
      <c r="J73" s="181"/>
      <c r="K73" s="249"/>
      <c r="L73" s="249"/>
      <c r="M73" s="249"/>
      <c r="N73" s="249"/>
      <c r="P73" s="13"/>
    </row>
    <row r="74" spans="4:16" s="1" customFormat="1" ht="36.950000000000003" customHeight="1" thickBot="1">
      <c r="D74" s="840" t="s">
        <v>543</v>
      </c>
      <c r="E74" s="841"/>
      <c r="F74" s="841"/>
      <c r="G74" s="598" t="s">
        <v>235</v>
      </c>
      <c r="H74" s="599">
        <v>32080</v>
      </c>
      <c r="I74" s="600" t="s">
        <v>16</v>
      </c>
      <c r="J74" s="253"/>
      <c r="K74" s="69"/>
      <c r="L74" s="251"/>
      <c r="M74" s="252"/>
      <c r="N74" s="250"/>
      <c r="P74" s="154"/>
    </row>
    <row r="75" spans="4:16" ht="9.9499999999999993" customHeight="1">
      <c r="D75" s="94"/>
      <c r="E75" s="94"/>
      <c r="F75" s="94"/>
      <c r="G75" s="69"/>
      <c r="H75" s="95"/>
      <c r="I75" s="95"/>
      <c r="J75" s="69"/>
      <c r="K75" s="69"/>
      <c r="L75" s="94"/>
      <c r="M75" s="70"/>
      <c r="N75" s="99"/>
      <c r="P75" s="13"/>
    </row>
    <row r="76" spans="4:16" ht="9.9499999999999993" customHeight="1" thickBot="1">
      <c r="D76" s="1"/>
      <c r="E76" s="152"/>
      <c r="F76" s="152"/>
      <c r="G76" s="152"/>
      <c r="H76" s="152"/>
      <c r="I76" s="152"/>
      <c r="J76" s="152"/>
      <c r="K76" s="152"/>
      <c r="L76" s="152"/>
      <c r="M76" s="153"/>
      <c r="N76" s="153"/>
      <c r="P76" s="13"/>
    </row>
    <row r="77" spans="4:16" ht="36.950000000000003" customHeight="1" thickBot="1">
      <c r="D77" s="842" t="s">
        <v>236</v>
      </c>
      <c r="E77" s="843"/>
      <c r="F77" s="843"/>
      <c r="G77" s="843"/>
      <c r="H77" s="843"/>
      <c r="I77" s="843"/>
      <c r="J77" s="843"/>
      <c r="K77" s="259"/>
      <c r="L77" s="260"/>
      <c r="M77" s="156"/>
      <c r="N77" s="156"/>
      <c r="P77" s="13"/>
    </row>
    <row r="78" spans="4:16" ht="36.950000000000003" customHeight="1">
      <c r="D78" s="824" t="s">
        <v>26</v>
      </c>
      <c r="E78" s="826" t="s">
        <v>64</v>
      </c>
      <c r="F78" s="828" t="s">
        <v>65</v>
      </c>
      <c r="G78" s="829"/>
      <c r="H78" s="830"/>
      <c r="I78" s="826" t="s">
        <v>42</v>
      </c>
      <c r="J78" s="826"/>
      <c r="K78" s="826" t="s">
        <v>231</v>
      </c>
      <c r="L78" s="826" t="s">
        <v>17</v>
      </c>
      <c r="M78" s="826"/>
      <c r="N78" s="834" t="s">
        <v>229</v>
      </c>
      <c r="P78" s="13"/>
    </row>
    <row r="79" spans="4:16" ht="36.950000000000003" customHeight="1" thickBot="1">
      <c r="D79" s="825"/>
      <c r="E79" s="827"/>
      <c r="F79" s="831"/>
      <c r="G79" s="832"/>
      <c r="H79" s="833"/>
      <c r="I79" s="46" t="s">
        <v>44</v>
      </c>
      <c r="J79" s="46" t="s">
        <v>43</v>
      </c>
      <c r="K79" s="827"/>
      <c r="L79" s="46" t="s">
        <v>16</v>
      </c>
      <c r="M79" s="46" t="s">
        <v>25</v>
      </c>
      <c r="N79" s="835"/>
      <c r="P79" s="13"/>
    </row>
    <row r="80" spans="4:16" ht="9.9499999999999993" customHeight="1">
      <c r="D80" s="154"/>
      <c r="E80" s="155"/>
      <c r="F80" s="155"/>
      <c r="G80" s="154"/>
      <c r="H80" s="154"/>
      <c r="I80" s="155"/>
      <c r="J80" s="156"/>
      <c r="K80" s="156"/>
      <c r="L80" s="155"/>
      <c r="M80" s="156"/>
      <c r="N80" s="156"/>
      <c r="P80" s="13"/>
    </row>
    <row r="81" spans="4:16" ht="9.9499999999999993" customHeight="1" thickBot="1">
      <c r="D81" s="154"/>
      <c r="E81" s="67"/>
      <c r="F81" s="67"/>
      <c r="G81" s="68"/>
      <c r="H81" s="68"/>
      <c r="I81" s="158"/>
      <c r="J81" s="156"/>
      <c r="K81" s="156"/>
      <c r="L81" s="155"/>
      <c r="M81" s="156"/>
      <c r="N81" s="156"/>
      <c r="P81" s="13"/>
    </row>
    <row r="82" spans="4:16" ht="36.950000000000003" customHeight="1">
      <c r="D82" s="48">
        <v>1</v>
      </c>
      <c r="E82" s="601" t="s">
        <v>477</v>
      </c>
      <c r="F82" s="814" t="s">
        <v>544</v>
      </c>
      <c r="G82" s="814"/>
      <c r="H82" s="814"/>
      <c r="I82" s="602">
        <v>35248</v>
      </c>
      <c r="J82" s="603">
        <v>39478</v>
      </c>
      <c r="K82" s="604">
        <f>((J82-I82)/(365))</f>
        <v>11.58904109589041</v>
      </c>
      <c r="L82" s="605" t="s">
        <v>45</v>
      </c>
      <c r="M82" s="126"/>
      <c r="N82" s="159" t="s">
        <v>16</v>
      </c>
      <c r="P82" s="13"/>
    </row>
    <row r="83" spans="4:16" ht="36.950000000000003" customHeight="1">
      <c r="D83" s="614">
        <v>2</v>
      </c>
      <c r="E83" s="606" t="s">
        <v>569</v>
      </c>
      <c r="F83" s="815" t="s">
        <v>570</v>
      </c>
      <c r="G83" s="815"/>
      <c r="H83" s="815"/>
      <c r="I83" s="161">
        <v>32265</v>
      </c>
      <c r="J83" s="162">
        <v>35247</v>
      </c>
      <c r="K83" s="163">
        <f>((J83-I83)/(365))</f>
        <v>8.169863013698631</v>
      </c>
      <c r="L83" s="164" t="s">
        <v>45</v>
      </c>
      <c r="M83" s="611"/>
      <c r="N83" s="612" t="s">
        <v>16</v>
      </c>
      <c r="P83" s="13"/>
    </row>
    <row r="84" spans="4:16" ht="36.950000000000003" customHeight="1">
      <c r="D84" s="49">
        <v>3</v>
      </c>
      <c r="E84" s="160" t="s">
        <v>545</v>
      </c>
      <c r="F84" s="815" t="s">
        <v>546</v>
      </c>
      <c r="G84" s="815"/>
      <c r="H84" s="815"/>
      <c r="I84" s="161">
        <v>39479</v>
      </c>
      <c r="J84" s="162">
        <v>41274</v>
      </c>
      <c r="K84" s="163">
        <f>((J84-I84)/(365))</f>
        <v>4.9178082191780819</v>
      </c>
      <c r="L84" s="164" t="s">
        <v>45</v>
      </c>
      <c r="M84" s="127"/>
      <c r="N84" s="165" t="s">
        <v>16</v>
      </c>
      <c r="P84" s="13"/>
    </row>
    <row r="85" spans="4:16" ht="36.950000000000003" customHeight="1">
      <c r="D85" s="49">
        <v>4</v>
      </c>
      <c r="E85" s="160" t="s">
        <v>531</v>
      </c>
      <c r="F85" s="815" t="s">
        <v>547</v>
      </c>
      <c r="G85" s="815"/>
      <c r="H85" s="815"/>
      <c r="I85" s="161">
        <v>41275</v>
      </c>
      <c r="J85" s="162">
        <v>41374</v>
      </c>
      <c r="K85" s="163">
        <f>((J85-I85)/(365))</f>
        <v>0.27123287671232876</v>
      </c>
      <c r="L85" s="164" t="s">
        <v>45</v>
      </c>
      <c r="M85" s="127"/>
      <c r="N85" s="165" t="s">
        <v>16</v>
      </c>
      <c r="P85" s="13"/>
    </row>
    <row r="86" spans="4:16" ht="12.75" customHeight="1" thickBot="1">
      <c r="D86" s="50"/>
      <c r="E86" s="75"/>
      <c r="F86" s="816"/>
      <c r="G86" s="816"/>
      <c r="H86" s="816"/>
      <c r="I86" s="100"/>
      <c r="J86" s="101"/>
      <c r="K86" s="102"/>
      <c r="L86" s="103"/>
      <c r="M86" s="46"/>
      <c r="N86" s="76"/>
      <c r="P86" s="13"/>
    </row>
    <row r="87" spans="4:16" ht="10.5" customHeight="1" thickBot="1">
      <c r="D87" s="65"/>
      <c r="E87" s="96"/>
      <c r="F87" s="254"/>
      <c r="G87" s="254"/>
      <c r="H87" s="254"/>
      <c r="I87" s="255"/>
      <c r="J87" s="256"/>
      <c r="K87" s="257"/>
      <c r="L87" s="258"/>
      <c r="M87" s="204"/>
      <c r="N87" s="168"/>
      <c r="P87" s="13"/>
    </row>
    <row r="88" spans="4:16" ht="36.950000000000003" customHeight="1" thickBot="1">
      <c r="D88" s="65"/>
      <c r="E88" s="96"/>
      <c r="F88" s="97"/>
      <c r="G88" s="97"/>
      <c r="H88" s="97"/>
      <c r="I88" s="817" t="s">
        <v>80</v>
      </c>
      <c r="J88" s="818"/>
      <c r="K88" s="613">
        <f>SUM(K82:K86)</f>
        <v>24.947945205479449</v>
      </c>
      <c r="L88" s="819" t="str">
        <f>IF(K88&gt;=3,"CUMPLE","NO CUMPLE")</f>
        <v>CUMPLE</v>
      </c>
      <c r="M88" s="820"/>
      <c r="N88" s="98"/>
      <c r="P88" s="13"/>
    </row>
    <row r="89" spans="4:16" ht="10.5" customHeight="1" thickBot="1">
      <c r="P89" s="13"/>
    </row>
    <row r="90" spans="4:16" ht="36.950000000000003" customHeight="1" thickBot="1">
      <c r="D90" s="836" t="s">
        <v>237</v>
      </c>
      <c r="E90" s="837"/>
      <c r="F90" s="123"/>
      <c r="G90" s="152"/>
      <c r="H90" s="152"/>
      <c r="I90" s="152"/>
      <c r="J90" s="153"/>
      <c r="K90" s="153"/>
      <c r="L90" s="152"/>
      <c r="M90" s="152"/>
      <c r="N90" s="1"/>
      <c r="P90" s="13"/>
    </row>
    <row r="91" spans="4:16" ht="36.950000000000003" customHeight="1">
      <c r="D91" s="838" t="s">
        <v>41</v>
      </c>
      <c r="E91" s="839"/>
      <c r="F91" s="839"/>
      <c r="G91" s="81" t="s">
        <v>225</v>
      </c>
      <c r="H91" s="82" t="s">
        <v>226</v>
      </c>
      <c r="I91" s="82" t="s">
        <v>647</v>
      </c>
      <c r="J91" s="181"/>
      <c r="K91" s="249"/>
      <c r="L91" s="249"/>
      <c r="M91" s="249"/>
      <c r="N91" s="249"/>
      <c r="P91" s="13"/>
    </row>
    <row r="92" spans="4:16" s="1" customFormat="1" ht="36.950000000000003" customHeight="1" thickBot="1">
      <c r="D92" s="840" t="s">
        <v>548</v>
      </c>
      <c r="E92" s="841"/>
      <c r="F92" s="841"/>
      <c r="G92" s="598" t="s">
        <v>549</v>
      </c>
      <c r="H92" s="599">
        <v>35349</v>
      </c>
      <c r="I92" s="600" t="s">
        <v>16</v>
      </c>
      <c r="J92" s="253"/>
      <c r="K92" s="69"/>
      <c r="L92" s="251"/>
      <c r="M92" s="252"/>
      <c r="N92" s="250"/>
      <c r="P92" s="154"/>
    </row>
    <row r="93" spans="4:16" ht="9.9499999999999993" customHeight="1">
      <c r="D93" s="94"/>
      <c r="E93" s="94"/>
      <c r="F93" s="94"/>
      <c r="G93" s="69"/>
      <c r="H93" s="95"/>
      <c r="I93" s="95"/>
      <c r="J93" s="69"/>
      <c r="K93" s="69"/>
      <c r="L93" s="94"/>
      <c r="M93" s="70"/>
      <c r="N93" s="99"/>
      <c r="P93" s="13"/>
    </row>
    <row r="94" spans="4:16" ht="9.9499999999999993" customHeight="1" thickBot="1">
      <c r="D94" s="1"/>
      <c r="E94" s="152"/>
      <c r="F94" s="152"/>
      <c r="G94" s="152"/>
      <c r="H94" s="152"/>
      <c r="I94" s="152"/>
      <c r="J94" s="152"/>
      <c r="K94" s="152"/>
      <c r="L94" s="152"/>
      <c r="M94" s="153"/>
      <c r="N94" s="153"/>
      <c r="P94" s="13"/>
    </row>
    <row r="95" spans="4:16" ht="36.950000000000003" customHeight="1" thickBot="1">
      <c r="D95" s="821" t="s">
        <v>238</v>
      </c>
      <c r="E95" s="822"/>
      <c r="F95" s="822"/>
      <c r="G95" s="822"/>
      <c r="H95" s="822"/>
      <c r="I95" s="822"/>
      <c r="J95" s="822"/>
      <c r="K95" s="822"/>
      <c r="L95" s="822"/>
      <c r="M95" s="822"/>
      <c r="N95" s="823"/>
      <c r="P95" s="13"/>
    </row>
    <row r="96" spans="4:16" ht="36.950000000000003" customHeight="1">
      <c r="D96" s="824" t="s">
        <v>26</v>
      </c>
      <c r="E96" s="826" t="s">
        <v>64</v>
      </c>
      <c r="F96" s="828" t="s">
        <v>65</v>
      </c>
      <c r="G96" s="829"/>
      <c r="H96" s="830"/>
      <c r="I96" s="826" t="s">
        <v>42</v>
      </c>
      <c r="J96" s="826"/>
      <c r="K96" s="826" t="s">
        <v>231</v>
      </c>
      <c r="L96" s="826" t="s">
        <v>17</v>
      </c>
      <c r="M96" s="826"/>
      <c r="N96" s="834" t="s">
        <v>229</v>
      </c>
      <c r="P96" s="13"/>
    </row>
    <row r="97" spans="4:16" ht="36.950000000000003" customHeight="1" thickBot="1">
      <c r="D97" s="825"/>
      <c r="E97" s="827"/>
      <c r="F97" s="831"/>
      <c r="G97" s="832"/>
      <c r="H97" s="833"/>
      <c r="I97" s="46" t="s">
        <v>44</v>
      </c>
      <c r="J97" s="46" t="s">
        <v>43</v>
      </c>
      <c r="K97" s="827"/>
      <c r="L97" s="46" t="s">
        <v>16</v>
      </c>
      <c r="M97" s="46" t="s">
        <v>25</v>
      </c>
      <c r="N97" s="835"/>
      <c r="P97" s="13"/>
    </row>
    <row r="98" spans="4:16" ht="9.9499999999999993" customHeight="1">
      <c r="D98" s="154"/>
      <c r="E98" s="155"/>
      <c r="F98" s="155"/>
      <c r="G98" s="154"/>
      <c r="H98" s="154"/>
      <c r="I98" s="155"/>
      <c r="J98" s="156"/>
      <c r="K98" s="156"/>
      <c r="L98" s="155"/>
      <c r="M98" s="156"/>
      <c r="N98" s="156"/>
      <c r="P98" s="13"/>
    </row>
    <row r="99" spans="4:16" ht="9.9499999999999993" customHeight="1" thickBot="1">
      <c r="D99" s="154"/>
      <c r="E99" s="67"/>
      <c r="F99" s="67"/>
      <c r="G99" s="68"/>
      <c r="H99" s="68"/>
      <c r="I99" s="158"/>
      <c r="J99" s="156"/>
      <c r="K99" s="156"/>
      <c r="L99" s="155"/>
      <c r="M99" s="156"/>
      <c r="N99" s="156"/>
      <c r="P99" s="13"/>
    </row>
    <row r="100" spans="4:16" s="1" customFormat="1" ht="36.950000000000003" customHeight="1">
      <c r="D100" s="48">
        <v>1</v>
      </c>
      <c r="E100" s="601" t="s">
        <v>550</v>
      </c>
      <c r="F100" s="814" t="s">
        <v>551</v>
      </c>
      <c r="G100" s="814"/>
      <c r="H100" s="814"/>
      <c r="I100" s="602">
        <v>35217</v>
      </c>
      <c r="J100" s="603">
        <v>36372</v>
      </c>
      <c r="K100" s="604">
        <f>((J100-I100)/(365))</f>
        <v>3.1643835616438358</v>
      </c>
      <c r="L100" s="605" t="s">
        <v>45</v>
      </c>
      <c r="M100" s="126"/>
      <c r="N100" s="159" t="s">
        <v>16</v>
      </c>
      <c r="P100" s="154"/>
    </row>
    <row r="101" spans="4:16" s="1" customFormat="1" ht="36.950000000000003" customHeight="1">
      <c r="D101" s="49">
        <v>2</v>
      </c>
      <c r="E101" s="160" t="s">
        <v>552</v>
      </c>
      <c r="F101" s="815" t="s">
        <v>553</v>
      </c>
      <c r="G101" s="815"/>
      <c r="H101" s="815"/>
      <c r="I101" s="161">
        <v>40834</v>
      </c>
      <c r="J101" s="162">
        <v>41374</v>
      </c>
      <c r="K101" s="163">
        <f>((J101-I101)/(365))</f>
        <v>1.4794520547945205</v>
      </c>
      <c r="L101" s="164" t="s">
        <v>45</v>
      </c>
      <c r="M101" s="127"/>
      <c r="N101" s="165" t="s">
        <v>16</v>
      </c>
      <c r="P101" s="154"/>
    </row>
    <row r="102" spans="4:16" s="1" customFormat="1" ht="12.75" customHeight="1" thickBot="1">
      <c r="D102" s="50"/>
      <c r="E102" s="75"/>
      <c r="F102" s="816"/>
      <c r="G102" s="816"/>
      <c r="H102" s="816"/>
      <c r="I102" s="100"/>
      <c r="J102" s="101"/>
      <c r="K102" s="102"/>
      <c r="L102" s="103"/>
      <c r="M102" s="46"/>
      <c r="N102" s="76"/>
      <c r="P102" s="154"/>
    </row>
    <row r="103" spans="4:16" s="1" customFormat="1" ht="9.75" customHeight="1" thickBot="1">
      <c r="D103" s="65"/>
      <c r="E103" s="96"/>
      <c r="F103" s="254"/>
      <c r="G103" s="254"/>
      <c r="H103" s="254"/>
      <c r="I103" s="255"/>
      <c r="J103" s="256"/>
      <c r="K103" s="257"/>
      <c r="L103" s="258"/>
      <c r="M103" s="204"/>
      <c r="N103" s="168"/>
      <c r="P103" s="154"/>
    </row>
    <row r="104" spans="4:16" s="1" customFormat="1" ht="36.75" customHeight="1" thickBot="1">
      <c r="D104" s="65"/>
      <c r="E104" s="96"/>
      <c r="F104" s="97"/>
      <c r="G104" s="97"/>
      <c r="H104" s="97"/>
      <c r="I104" s="817" t="s">
        <v>80</v>
      </c>
      <c r="J104" s="818"/>
      <c r="K104" s="613">
        <f>SUM(K100:K102)</f>
        <v>4.6438356164383565</v>
      </c>
      <c r="L104" s="819" t="str">
        <f>IF(K104&gt;=3,"CUMPLE","NO CUMPLE")</f>
        <v>CUMPLE</v>
      </c>
      <c r="M104" s="820"/>
      <c r="N104" s="98"/>
      <c r="P104" s="154"/>
    </row>
    <row r="105" spans="4:16" ht="10.5" customHeight="1">
      <c r="P105" s="13"/>
    </row>
    <row r="106" spans="4:16" ht="15" customHeight="1">
      <c r="P106" s="13"/>
    </row>
    <row r="107" spans="4:16" ht="15" customHeight="1">
      <c r="P107" s="13"/>
    </row>
    <row r="108" spans="4:16" ht="15" customHeight="1">
      <c r="P108" s="13"/>
    </row>
    <row r="109" spans="4:16" ht="15" customHeight="1">
      <c r="P109" s="13"/>
    </row>
    <row r="110" spans="4:16" ht="15" customHeight="1">
      <c r="P110" s="13"/>
    </row>
    <row r="111" spans="4:16" ht="15" customHeight="1">
      <c r="P111" s="13"/>
    </row>
    <row r="112" spans="4:16" ht="15" customHeight="1">
      <c r="P112" s="13"/>
    </row>
    <row r="113" spans="16:16" ht="15" customHeight="1">
      <c r="P113" s="13"/>
    </row>
    <row r="114" spans="16:16" ht="15" customHeight="1">
      <c r="P114" s="13"/>
    </row>
    <row r="115" spans="16:16" ht="15" customHeight="1">
      <c r="P115" s="13"/>
    </row>
    <row r="116" spans="16:16" ht="15" customHeight="1">
      <c r="P116" s="13"/>
    </row>
    <row r="117" spans="16:16" ht="15" customHeight="1">
      <c r="P117" s="13"/>
    </row>
    <row r="118" spans="16:16" ht="15" customHeight="1">
      <c r="P118" s="13"/>
    </row>
    <row r="119" spans="16:16" ht="15" customHeight="1">
      <c r="P119" s="13"/>
    </row>
    <row r="120" spans="16:16" ht="15" customHeight="1">
      <c r="P120" s="13"/>
    </row>
    <row r="121" spans="16:16" ht="15" customHeight="1">
      <c r="P121" s="13"/>
    </row>
    <row r="122" spans="16:16" ht="15" customHeight="1">
      <c r="P122" s="13"/>
    </row>
    <row r="123" spans="16:16" ht="15" customHeight="1">
      <c r="P123" s="13"/>
    </row>
    <row r="124" spans="16:16" ht="15" customHeight="1">
      <c r="P124" s="13"/>
    </row>
    <row r="125" spans="16:16" ht="15" customHeight="1">
      <c r="P125" s="13"/>
    </row>
    <row r="126" spans="16:16" ht="15" customHeight="1">
      <c r="P126" s="13"/>
    </row>
    <row r="127" spans="16:16" ht="15" customHeight="1">
      <c r="P127" s="13"/>
    </row>
    <row r="128" spans="16:16" ht="15" customHeight="1">
      <c r="P128" s="13"/>
    </row>
    <row r="129" spans="16:16" ht="15" customHeight="1">
      <c r="P129" s="13"/>
    </row>
    <row r="130" spans="16:16" ht="15" customHeight="1">
      <c r="P130" s="13"/>
    </row>
    <row r="131" spans="16:16" ht="15" customHeight="1">
      <c r="P131" s="13"/>
    </row>
    <row r="132" spans="16:16" ht="15" customHeight="1">
      <c r="P132" s="13"/>
    </row>
    <row r="133" spans="16:16" ht="15" customHeight="1">
      <c r="P133" s="13"/>
    </row>
    <row r="134" spans="16:16" ht="15" customHeight="1">
      <c r="P134" s="13"/>
    </row>
    <row r="135" spans="16:16" ht="15" customHeight="1">
      <c r="P135" s="13"/>
    </row>
    <row r="136" spans="16:16" ht="15" customHeight="1">
      <c r="P136" s="13"/>
    </row>
    <row r="137" spans="16:16" ht="15" customHeight="1">
      <c r="P137" s="13"/>
    </row>
    <row r="138" spans="16:16" ht="15" customHeight="1">
      <c r="P138" s="13"/>
    </row>
    <row r="139" spans="16:16" ht="15" customHeight="1">
      <c r="P139" s="13"/>
    </row>
    <row r="140" spans="16:16" ht="15" customHeight="1">
      <c r="P140" s="13"/>
    </row>
    <row r="141" spans="16:16" ht="15" customHeight="1">
      <c r="P141" s="13"/>
    </row>
    <row r="142" spans="16:16" ht="15" customHeight="1">
      <c r="P142" s="13"/>
    </row>
    <row r="143" spans="16:16" ht="15" customHeight="1">
      <c r="P143" s="13"/>
    </row>
    <row r="144" spans="16:16" ht="15" customHeight="1">
      <c r="P144" s="13"/>
    </row>
    <row r="145" spans="16:16" ht="15" customHeight="1">
      <c r="P145" s="13"/>
    </row>
    <row r="146" spans="16:16" ht="15" customHeight="1">
      <c r="P146" s="13"/>
    </row>
    <row r="147" spans="16:16" ht="15" customHeight="1">
      <c r="P147" s="13"/>
    </row>
    <row r="148" spans="16:16" ht="15" customHeight="1">
      <c r="P148" s="13"/>
    </row>
    <row r="149" spans="16:16" ht="15" customHeight="1">
      <c r="P149" s="13"/>
    </row>
    <row r="150" spans="16:16" ht="15" customHeight="1">
      <c r="P150" s="13"/>
    </row>
    <row r="151" spans="16:16" ht="15" customHeight="1">
      <c r="P151" s="13"/>
    </row>
    <row r="152" spans="16:16" ht="15" customHeight="1">
      <c r="P152" s="13"/>
    </row>
    <row r="153" spans="16:16" ht="15" customHeight="1">
      <c r="P153" s="13"/>
    </row>
    <row r="154" spans="16:16" ht="15" customHeight="1">
      <c r="P154" s="13"/>
    </row>
    <row r="155" spans="16:16" ht="15" customHeight="1">
      <c r="P155" s="13"/>
    </row>
    <row r="156" spans="16:16" ht="15" customHeight="1">
      <c r="P156" s="13"/>
    </row>
    <row r="157" spans="16:16" ht="15" customHeight="1">
      <c r="P157" s="13"/>
    </row>
    <row r="158" spans="16:16" ht="15" customHeight="1">
      <c r="P158" s="13"/>
    </row>
    <row r="159" spans="16:16" ht="15" customHeight="1">
      <c r="P159" s="13"/>
    </row>
    <row r="160" spans="16:16" ht="15" customHeight="1">
      <c r="P160" s="13"/>
    </row>
    <row r="161" spans="16:16" ht="15" customHeight="1">
      <c r="P161" s="13"/>
    </row>
    <row r="162" spans="16:16" ht="15" customHeight="1">
      <c r="P162" s="13"/>
    </row>
    <row r="163" spans="16:16" ht="15" customHeight="1">
      <c r="P163" s="13"/>
    </row>
    <row r="164" spans="16:16" ht="15" customHeight="1">
      <c r="P164" s="13"/>
    </row>
    <row r="165" spans="16:16" ht="15" customHeight="1">
      <c r="P165" s="13"/>
    </row>
    <row r="166" spans="16:16" ht="15" customHeight="1">
      <c r="P166" s="13"/>
    </row>
    <row r="167" spans="16:16" ht="15" customHeight="1">
      <c r="P167" s="13"/>
    </row>
    <row r="168" spans="16:16" ht="15" customHeight="1">
      <c r="P168" s="13"/>
    </row>
    <row r="169" spans="16:16" ht="15" customHeight="1">
      <c r="P169" s="13"/>
    </row>
    <row r="170" spans="16:16" ht="15" customHeight="1">
      <c r="P170" s="13"/>
    </row>
    <row r="171" spans="16:16" ht="15" customHeight="1">
      <c r="P171" s="13"/>
    </row>
    <row r="172" spans="16:16" ht="15" customHeight="1">
      <c r="P172" s="13"/>
    </row>
    <row r="173" spans="16:16" ht="15" customHeight="1">
      <c r="P173" s="13"/>
    </row>
    <row r="174" spans="16:16" ht="15" customHeight="1">
      <c r="P174" s="13"/>
    </row>
    <row r="175" spans="16:16" ht="15" customHeight="1">
      <c r="P175" s="13"/>
    </row>
    <row r="176" spans="16:16" ht="15" customHeight="1">
      <c r="P176" s="13"/>
    </row>
    <row r="177" spans="16:16" ht="15" customHeight="1">
      <c r="P177" s="13"/>
    </row>
    <row r="178" spans="16:16" ht="15" customHeight="1">
      <c r="P178" s="13"/>
    </row>
    <row r="179" spans="16:16" ht="15" customHeight="1">
      <c r="P179" s="13"/>
    </row>
    <row r="180" spans="16:16" ht="15" customHeight="1">
      <c r="P180" s="13"/>
    </row>
    <row r="181" spans="16:16" ht="15" customHeight="1">
      <c r="P181" s="13"/>
    </row>
    <row r="182" spans="16:16" ht="15" customHeight="1">
      <c r="P182" s="13"/>
    </row>
    <row r="183" spans="16:16" ht="15" customHeight="1">
      <c r="P183" s="13"/>
    </row>
    <row r="184" spans="16:16" ht="15" customHeight="1">
      <c r="P184" s="13"/>
    </row>
    <row r="185" spans="16:16" ht="15" customHeight="1">
      <c r="P185" s="13"/>
    </row>
    <row r="186" spans="16:16" ht="15" customHeight="1">
      <c r="P186" s="13"/>
    </row>
    <row r="187" spans="16:16" ht="15" customHeight="1">
      <c r="P187" s="13"/>
    </row>
    <row r="188" spans="16:16" ht="15" customHeight="1">
      <c r="P188" s="13"/>
    </row>
    <row r="189" spans="16:16" ht="15" customHeight="1">
      <c r="P189" s="13"/>
    </row>
    <row r="190" spans="16:16" ht="15" customHeight="1">
      <c r="P190" s="13"/>
    </row>
    <row r="191" spans="16:16" ht="15" customHeight="1">
      <c r="P191" s="13"/>
    </row>
    <row r="192" spans="16:16" ht="15" customHeight="1">
      <c r="P192" s="13"/>
    </row>
    <row r="193" spans="16:16" ht="15" customHeight="1">
      <c r="P193" s="13"/>
    </row>
    <row r="194" spans="16:16" ht="15" customHeight="1">
      <c r="P194" s="13"/>
    </row>
    <row r="195" spans="16:16" ht="15" customHeight="1">
      <c r="P195" s="13"/>
    </row>
    <row r="196" spans="16:16" ht="15" customHeight="1">
      <c r="P196" s="13"/>
    </row>
    <row r="197" spans="16:16" ht="15" customHeight="1">
      <c r="P197" s="13"/>
    </row>
    <row r="198" spans="16:16" ht="15" customHeight="1">
      <c r="P198" s="13"/>
    </row>
    <row r="199" spans="16:16" ht="15" customHeight="1">
      <c r="P199" s="13"/>
    </row>
    <row r="200" spans="16:16" ht="15" customHeight="1">
      <c r="P200" s="13"/>
    </row>
    <row r="201" spans="16:16" ht="15" customHeight="1">
      <c r="P201" s="13"/>
    </row>
    <row r="202" spans="16:16" ht="15" customHeight="1">
      <c r="P202" s="13"/>
    </row>
    <row r="203" spans="16:16" ht="15" customHeight="1">
      <c r="P203" s="13"/>
    </row>
    <row r="204" spans="16:16" ht="15" customHeight="1">
      <c r="P204" s="13"/>
    </row>
    <row r="205" spans="16:16" ht="15" customHeight="1">
      <c r="P205" s="13"/>
    </row>
    <row r="206" spans="16:16" ht="15" customHeight="1">
      <c r="P206" s="13"/>
    </row>
    <row r="207" spans="16:16" ht="15" customHeight="1">
      <c r="P207" s="13"/>
    </row>
    <row r="208" spans="16:16" ht="15" customHeight="1">
      <c r="P208" s="13"/>
    </row>
    <row r="209" spans="16:16" ht="15" customHeight="1">
      <c r="P209" s="13"/>
    </row>
    <row r="210" spans="16:16" ht="15" customHeight="1">
      <c r="P210" s="13"/>
    </row>
    <row r="211" spans="16:16" ht="15" customHeight="1">
      <c r="P211" s="13"/>
    </row>
    <row r="212" spans="16:16" ht="15" customHeight="1">
      <c r="P212" s="13"/>
    </row>
    <row r="213" spans="16:16" ht="15" customHeight="1">
      <c r="P213" s="13"/>
    </row>
    <row r="214" spans="16:16" ht="15" customHeight="1">
      <c r="P214" s="13"/>
    </row>
    <row r="215" spans="16:16" ht="15" customHeight="1">
      <c r="P215" s="13"/>
    </row>
    <row r="216" spans="16:16" ht="15" customHeight="1">
      <c r="P216" s="13"/>
    </row>
    <row r="217" spans="16:16" ht="15" customHeight="1">
      <c r="P217" s="13"/>
    </row>
    <row r="218" spans="16:16" ht="15" customHeight="1">
      <c r="P218" s="13"/>
    </row>
    <row r="219" spans="16:16" ht="15" customHeight="1">
      <c r="P219" s="13"/>
    </row>
    <row r="220" spans="16:16" ht="15" customHeight="1">
      <c r="P220" s="13"/>
    </row>
    <row r="221" spans="16:16" ht="15" customHeight="1">
      <c r="P221" s="13"/>
    </row>
    <row r="222" spans="16:16" ht="15" customHeight="1">
      <c r="P222" s="13"/>
    </row>
    <row r="223" spans="16:16" ht="15" customHeight="1">
      <c r="P223" s="13"/>
    </row>
    <row r="224" spans="16:16" ht="15" customHeight="1">
      <c r="P224" s="13"/>
    </row>
    <row r="225" spans="16:16" ht="15" customHeight="1">
      <c r="P225" s="13"/>
    </row>
    <row r="226" spans="16:16" ht="15" customHeight="1">
      <c r="P226" s="13"/>
    </row>
    <row r="227" spans="16:16" ht="15" customHeight="1">
      <c r="P227" s="13"/>
    </row>
    <row r="228" spans="16:16" ht="15" customHeight="1">
      <c r="P228" s="13"/>
    </row>
    <row r="229" spans="16:16" ht="15" customHeight="1">
      <c r="P229" s="13"/>
    </row>
    <row r="230" spans="16:16" ht="15" customHeight="1">
      <c r="P230" s="13"/>
    </row>
    <row r="231" spans="16:16" ht="15" customHeight="1">
      <c r="P231" s="13"/>
    </row>
    <row r="232" spans="16:16" ht="15" customHeight="1">
      <c r="P232" s="13"/>
    </row>
    <row r="233" spans="16:16" ht="15" customHeight="1">
      <c r="P233" s="13"/>
    </row>
    <row r="234" spans="16:16" ht="15" customHeight="1">
      <c r="P234" s="13"/>
    </row>
    <row r="235" spans="16:16" ht="15" customHeight="1">
      <c r="P235" s="13"/>
    </row>
    <row r="236" spans="16:16" ht="15" customHeight="1">
      <c r="P236" s="13"/>
    </row>
    <row r="237" spans="16:16" ht="15" customHeight="1">
      <c r="P237" s="13"/>
    </row>
    <row r="238" spans="16:16" ht="15" customHeight="1">
      <c r="P238" s="13"/>
    </row>
    <row r="239" spans="16:16" ht="15" customHeight="1">
      <c r="P239" s="13"/>
    </row>
    <row r="240" spans="16:16" ht="15" customHeight="1">
      <c r="P240" s="13"/>
    </row>
    <row r="241" spans="16:16" ht="15" customHeight="1">
      <c r="P241" s="13"/>
    </row>
    <row r="242" spans="16:16" ht="15" customHeight="1">
      <c r="P242" s="13"/>
    </row>
    <row r="243" spans="16:16" ht="15" customHeight="1">
      <c r="P243" s="13"/>
    </row>
    <row r="244" spans="16:16" ht="15" customHeight="1">
      <c r="P244" s="13"/>
    </row>
    <row r="245" spans="16:16" ht="15" customHeight="1">
      <c r="P245" s="13"/>
    </row>
    <row r="246" spans="16:16" ht="15" customHeight="1">
      <c r="P246" s="13"/>
    </row>
    <row r="247" spans="16:16" ht="15" customHeight="1">
      <c r="P247" s="13"/>
    </row>
    <row r="248" spans="16:16" ht="15" customHeight="1">
      <c r="P248" s="13"/>
    </row>
    <row r="249" spans="16:16" ht="15" customHeight="1">
      <c r="P249" s="13"/>
    </row>
    <row r="250" spans="16:16" ht="15" customHeight="1">
      <c r="P250" s="13"/>
    </row>
    <row r="251" spans="16:16" ht="15" customHeight="1">
      <c r="P251" s="13"/>
    </row>
    <row r="252" spans="16:16" ht="15" customHeight="1">
      <c r="P252" s="13"/>
    </row>
    <row r="253" spans="16:16" ht="15" customHeight="1">
      <c r="P253" s="13"/>
    </row>
    <row r="254" spans="16:16" ht="15" customHeight="1">
      <c r="P254" s="13"/>
    </row>
    <row r="255" spans="16:16" ht="15" customHeight="1">
      <c r="P255" s="13"/>
    </row>
    <row r="256" spans="16:16" ht="15" customHeight="1">
      <c r="P256" s="13"/>
    </row>
    <row r="257" spans="16:16" ht="15" customHeight="1">
      <c r="P257" s="13"/>
    </row>
    <row r="258" spans="16:16" ht="15" customHeight="1">
      <c r="P258" s="13"/>
    </row>
    <row r="259" spans="16:16" ht="15" customHeight="1">
      <c r="P259" s="13"/>
    </row>
    <row r="260" spans="16:16" ht="15" customHeight="1">
      <c r="P260" s="13"/>
    </row>
    <row r="261" spans="16:16" ht="15" customHeight="1">
      <c r="P261" s="13"/>
    </row>
    <row r="262" spans="16:16" ht="15" customHeight="1">
      <c r="P262" s="13"/>
    </row>
    <row r="263" spans="16:16" ht="15" customHeight="1">
      <c r="P263" s="13"/>
    </row>
    <row r="264" spans="16:16" ht="15" customHeight="1">
      <c r="P264" s="13"/>
    </row>
    <row r="265" spans="16:16" ht="15" customHeight="1">
      <c r="P265" s="13"/>
    </row>
    <row r="266" spans="16:16" ht="15" customHeight="1">
      <c r="P266" s="13"/>
    </row>
    <row r="267" spans="16:16" ht="15" customHeight="1">
      <c r="P267" s="13"/>
    </row>
    <row r="268" spans="16:16" ht="15" customHeight="1">
      <c r="P268" s="13"/>
    </row>
    <row r="269" spans="16:16" ht="15" customHeight="1">
      <c r="P269" s="13"/>
    </row>
    <row r="270" spans="16:16" ht="15" customHeight="1">
      <c r="P270" s="13"/>
    </row>
    <row r="271" spans="16:16" ht="15" customHeight="1">
      <c r="P271" s="13"/>
    </row>
    <row r="272" spans="16:16" ht="15" customHeight="1">
      <c r="P272" s="13"/>
    </row>
    <row r="273" spans="16:16" ht="15" customHeight="1">
      <c r="P273" s="13"/>
    </row>
    <row r="274" spans="16:16" ht="15" customHeight="1">
      <c r="P274" s="13"/>
    </row>
    <row r="275" spans="16:16" ht="15" customHeight="1">
      <c r="P275" s="13"/>
    </row>
    <row r="276" spans="16:16" ht="15" customHeight="1">
      <c r="P276" s="13"/>
    </row>
    <row r="277" spans="16:16" ht="15" customHeight="1">
      <c r="P277" s="13"/>
    </row>
    <row r="278" spans="16:16" ht="15" customHeight="1">
      <c r="P278" s="13"/>
    </row>
    <row r="279" spans="16:16" ht="15" customHeight="1">
      <c r="P279" s="13"/>
    </row>
    <row r="280" spans="16:16" ht="15" customHeight="1">
      <c r="P280" s="13"/>
    </row>
    <row r="281" spans="16:16" ht="15" customHeight="1">
      <c r="P281" s="13"/>
    </row>
    <row r="282" spans="16:16" ht="15" customHeight="1">
      <c r="P282" s="13"/>
    </row>
    <row r="283" spans="16:16" ht="15" customHeight="1">
      <c r="P283" s="13"/>
    </row>
    <row r="284" spans="16:16" ht="15" customHeight="1">
      <c r="P284" s="13"/>
    </row>
    <row r="285" spans="16:16" ht="15" customHeight="1">
      <c r="P285" s="13"/>
    </row>
    <row r="286" spans="16:16" ht="15" customHeight="1">
      <c r="P286" s="13"/>
    </row>
    <row r="287" spans="16:16" ht="15" customHeight="1">
      <c r="P287" s="13"/>
    </row>
    <row r="288" spans="16:16" ht="15" customHeight="1">
      <c r="P288" s="13"/>
    </row>
    <row r="289" spans="16:16" ht="15" customHeight="1">
      <c r="P289" s="13"/>
    </row>
    <row r="290" spans="16:16" ht="15" customHeight="1">
      <c r="P290" s="13"/>
    </row>
    <row r="291" spans="16:16" ht="15" customHeight="1">
      <c r="P291" s="13"/>
    </row>
    <row r="292" spans="16:16" ht="15" customHeight="1">
      <c r="P292" s="13"/>
    </row>
    <row r="293" spans="16:16" ht="15" customHeight="1">
      <c r="P293" s="13"/>
    </row>
    <row r="294" spans="16:16" ht="15" customHeight="1">
      <c r="P294" s="13"/>
    </row>
    <row r="295" spans="16:16" ht="15" customHeight="1">
      <c r="P295" s="13"/>
    </row>
    <row r="296" spans="16:16" ht="15" customHeight="1">
      <c r="P296" s="13"/>
    </row>
    <row r="297" spans="16:16" ht="15" customHeight="1">
      <c r="P297" s="13"/>
    </row>
    <row r="298" spans="16:16" ht="15" customHeight="1">
      <c r="P298" s="13"/>
    </row>
    <row r="299" spans="16:16" ht="15" customHeight="1">
      <c r="P299" s="13"/>
    </row>
    <row r="300" spans="16:16" ht="15" customHeight="1">
      <c r="P300" s="13"/>
    </row>
    <row r="301" spans="16:16" ht="15" customHeight="1">
      <c r="P301" s="13"/>
    </row>
    <row r="302" spans="16:16" ht="15" customHeight="1">
      <c r="P302" s="13"/>
    </row>
    <row r="303" spans="16:16" ht="15" customHeight="1">
      <c r="P303" s="13"/>
    </row>
    <row r="304" spans="16:16" ht="15" customHeight="1">
      <c r="P304" s="13"/>
    </row>
    <row r="305" spans="16:16" ht="15" customHeight="1">
      <c r="P305" s="13"/>
    </row>
    <row r="306" spans="16:16" ht="15" customHeight="1">
      <c r="P306" s="13"/>
    </row>
    <row r="307" spans="16:16" ht="15" customHeight="1">
      <c r="P307" s="13"/>
    </row>
    <row r="308" spans="16:16" ht="15" customHeight="1">
      <c r="P308" s="13"/>
    </row>
    <row r="309" spans="16:16" ht="15" customHeight="1">
      <c r="P309" s="13"/>
    </row>
    <row r="310" spans="16:16" ht="15" customHeight="1">
      <c r="P310" s="13"/>
    </row>
    <row r="311" spans="16:16" ht="15" customHeight="1">
      <c r="P311" s="13"/>
    </row>
    <row r="312" spans="16:16" ht="15" customHeight="1">
      <c r="P312" s="13"/>
    </row>
    <row r="313" spans="16:16" ht="15" customHeight="1">
      <c r="P313" s="13"/>
    </row>
    <row r="314" spans="16:16" ht="15" customHeight="1">
      <c r="P314" s="13"/>
    </row>
    <row r="315" spans="16:16" ht="15" customHeight="1">
      <c r="P315" s="13"/>
    </row>
    <row r="316" spans="16:16" ht="15" customHeight="1">
      <c r="P316" s="13"/>
    </row>
    <row r="317" spans="16:16" ht="15" customHeight="1">
      <c r="P317" s="13"/>
    </row>
    <row r="318" spans="16:16" ht="15" customHeight="1">
      <c r="P318" s="13"/>
    </row>
    <row r="319" spans="16:16" ht="15" customHeight="1">
      <c r="P319" s="13"/>
    </row>
    <row r="320" spans="16:16" ht="15" customHeight="1">
      <c r="P320" s="13"/>
    </row>
    <row r="321" spans="16:16" ht="15" customHeight="1">
      <c r="P321" s="13"/>
    </row>
    <row r="322" spans="16:16" ht="15" customHeight="1">
      <c r="P322" s="13"/>
    </row>
    <row r="323" spans="16:16" ht="15" customHeight="1">
      <c r="P323" s="13"/>
    </row>
    <row r="324" spans="16:16" ht="15" customHeight="1">
      <c r="P324" s="13"/>
    </row>
    <row r="325" spans="16:16" ht="15" customHeight="1">
      <c r="P325" s="13"/>
    </row>
    <row r="326" spans="16:16" ht="15" customHeight="1">
      <c r="P326" s="13"/>
    </row>
    <row r="327" spans="16:16" ht="15" customHeight="1">
      <c r="P327" s="13"/>
    </row>
    <row r="328" spans="16:16" ht="15" customHeight="1">
      <c r="P328" s="13"/>
    </row>
    <row r="329" spans="16:16" ht="15" customHeight="1">
      <c r="P329" s="13"/>
    </row>
    <row r="330" spans="16:16" ht="15" customHeight="1">
      <c r="P330" s="13"/>
    </row>
    <row r="331" spans="16:16" ht="15" customHeight="1">
      <c r="P331" s="13"/>
    </row>
    <row r="332" spans="16:16" ht="15" customHeight="1">
      <c r="P332" s="13"/>
    </row>
    <row r="333" spans="16:16" ht="15" customHeight="1">
      <c r="P333" s="13"/>
    </row>
    <row r="334" spans="16:16" ht="15" customHeight="1">
      <c r="P334" s="13"/>
    </row>
    <row r="335" spans="16:16" ht="15" customHeight="1">
      <c r="P335" s="13"/>
    </row>
    <row r="336" spans="16:16" ht="15" customHeight="1">
      <c r="P336" s="13"/>
    </row>
    <row r="337" spans="16:16" ht="15" customHeight="1">
      <c r="P337" s="13"/>
    </row>
    <row r="338" spans="16:16" ht="15" customHeight="1">
      <c r="P338" s="13"/>
    </row>
    <row r="339" spans="16:16" ht="15" customHeight="1">
      <c r="P339" s="13"/>
    </row>
    <row r="340" spans="16:16" ht="15" customHeight="1">
      <c r="P340" s="13"/>
    </row>
    <row r="341" spans="16:16" ht="15" customHeight="1">
      <c r="P341" s="13"/>
    </row>
    <row r="342" spans="16:16" ht="15" customHeight="1">
      <c r="P342" s="13"/>
    </row>
    <row r="343" spans="16:16" ht="15" customHeight="1">
      <c r="P343" s="13"/>
    </row>
    <row r="344" spans="16:16" ht="15" customHeight="1">
      <c r="P344" s="13"/>
    </row>
    <row r="345" spans="16:16" ht="15" customHeight="1">
      <c r="P345" s="13"/>
    </row>
    <row r="346" spans="16:16" ht="15" customHeight="1">
      <c r="P346" s="13"/>
    </row>
    <row r="347" spans="16:16" ht="15" customHeight="1">
      <c r="P347" s="13"/>
    </row>
    <row r="348" spans="16:16" ht="15" customHeight="1">
      <c r="P348" s="13"/>
    </row>
    <row r="349" spans="16:16" ht="15" customHeight="1">
      <c r="P349" s="13"/>
    </row>
    <row r="350" spans="16:16" ht="15" customHeight="1">
      <c r="P350" s="13"/>
    </row>
    <row r="351" spans="16:16" ht="15" customHeight="1">
      <c r="P351" s="13"/>
    </row>
    <row r="352" spans="16:16" ht="15" customHeight="1">
      <c r="P352" s="13"/>
    </row>
    <row r="353" spans="16:16" ht="15" customHeight="1">
      <c r="P353" s="13"/>
    </row>
    <row r="354" spans="16:16" ht="15" customHeight="1">
      <c r="P354" s="13"/>
    </row>
    <row r="355" spans="16:16" ht="15" customHeight="1">
      <c r="P355" s="13"/>
    </row>
    <row r="356" spans="16:16" ht="15" customHeight="1">
      <c r="P356" s="13"/>
    </row>
    <row r="357" spans="16:16" ht="15" customHeight="1">
      <c r="P357" s="13"/>
    </row>
    <row r="358" spans="16:16" ht="15" customHeight="1">
      <c r="P358" s="13"/>
    </row>
    <row r="359" spans="16:16" ht="15" customHeight="1">
      <c r="P359" s="13"/>
    </row>
    <row r="360" spans="16:16" ht="15" customHeight="1">
      <c r="P360" s="13"/>
    </row>
    <row r="361" spans="16:16" ht="15" customHeight="1">
      <c r="P361" s="13"/>
    </row>
    <row r="362" spans="16:16" ht="15" customHeight="1">
      <c r="P362" s="13"/>
    </row>
    <row r="363" spans="16:16" ht="15" customHeight="1">
      <c r="P363" s="13"/>
    </row>
    <row r="364" spans="16:16" ht="15" customHeight="1">
      <c r="P364" s="13"/>
    </row>
    <row r="365" spans="16:16" ht="15" customHeight="1">
      <c r="P365" s="13"/>
    </row>
    <row r="366" spans="16:16" ht="15" customHeight="1">
      <c r="P366" s="13"/>
    </row>
    <row r="367" spans="16:16" ht="15" customHeight="1">
      <c r="P367" s="13"/>
    </row>
    <row r="368" spans="16:16" ht="15" customHeight="1">
      <c r="P368" s="13"/>
    </row>
    <row r="369" spans="16:16" ht="15" customHeight="1">
      <c r="P369" s="13"/>
    </row>
    <row r="370" spans="16:16" ht="15" customHeight="1">
      <c r="P370" s="13"/>
    </row>
    <row r="371" spans="16:16" ht="15" customHeight="1">
      <c r="P371" s="13"/>
    </row>
    <row r="372" spans="16:16" ht="15" customHeight="1">
      <c r="P372" s="13"/>
    </row>
    <row r="373" spans="16:16" ht="15" customHeight="1">
      <c r="P373" s="13"/>
    </row>
    <row r="374" spans="16:16" ht="15" customHeight="1">
      <c r="P374" s="13"/>
    </row>
    <row r="375" spans="16:16" ht="15" customHeight="1">
      <c r="P375" s="13"/>
    </row>
    <row r="376" spans="16:16" ht="15" customHeight="1">
      <c r="P376" s="13"/>
    </row>
    <row r="377" spans="16:16" ht="15" customHeight="1">
      <c r="P377" s="13"/>
    </row>
    <row r="378" spans="16:16" ht="15" customHeight="1">
      <c r="P378" s="13"/>
    </row>
    <row r="379" spans="16:16" ht="15" customHeight="1">
      <c r="P379" s="13"/>
    </row>
    <row r="380" spans="16:16" ht="15" customHeight="1">
      <c r="P380" s="13"/>
    </row>
    <row r="381" spans="16:16" ht="15" customHeight="1">
      <c r="P381" s="13"/>
    </row>
    <row r="382" spans="16:16" ht="15" customHeight="1">
      <c r="P382" s="13"/>
    </row>
    <row r="383" spans="16:16" ht="15" customHeight="1">
      <c r="P383" s="13"/>
    </row>
    <row r="384" spans="16:16" ht="15" customHeight="1">
      <c r="P384" s="13"/>
    </row>
    <row r="385" spans="16:16" ht="15" customHeight="1">
      <c r="P385" s="13"/>
    </row>
    <row r="386" spans="16:16" ht="15" customHeight="1">
      <c r="P386" s="13"/>
    </row>
    <row r="387" spans="16:16" ht="15" customHeight="1">
      <c r="P387" s="13"/>
    </row>
    <row r="388" spans="16:16" ht="15" customHeight="1">
      <c r="P388" s="13"/>
    </row>
    <row r="389" spans="16:16" ht="15" customHeight="1">
      <c r="P389" s="13"/>
    </row>
    <row r="390" spans="16:16" ht="15" customHeight="1">
      <c r="P390" s="13"/>
    </row>
    <row r="391" spans="16:16" ht="15" customHeight="1">
      <c r="P391" s="13"/>
    </row>
    <row r="392" spans="16:16" ht="15" customHeight="1">
      <c r="P392" s="13"/>
    </row>
    <row r="393" spans="16:16" ht="15" customHeight="1">
      <c r="P393" s="13"/>
    </row>
    <row r="394" spans="16:16" ht="15" customHeight="1">
      <c r="P394" s="13"/>
    </row>
    <row r="395" spans="16:16" ht="15" customHeight="1">
      <c r="P395" s="13"/>
    </row>
    <row r="396" spans="16:16" ht="15" customHeight="1">
      <c r="P396" s="13"/>
    </row>
    <row r="397" spans="16:16" ht="15" customHeight="1">
      <c r="P397" s="13"/>
    </row>
    <row r="398" spans="16:16" ht="15" customHeight="1">
      <c r="P398" s="13"/>
    </row>
    <row r="399" spans="16:16" ht="15" customHeight="1">
      <c r="P399" s="13"/>
    </row>
    <row r="400" spans="16:16" ht="15" customHeight="1">
      <c r="P400" s="13"/>
    </row>
    <row r="401" spans="16:16" ht="15" customHeight="1">
      <c r="P401" s="13"/>
    </row>
    <row r="402" spans="16:16" ht="15" customHeight="1">
      <c r="P402" s="13"/>
    </row>
    <row r="403" spans="16:16" ht="15" customHeight="1">
      <c r="P403" s="13"/>
    </row>
    <row r="404" spans="16:16" ht="15" customHeight="1">
      <c r="P404" s="13"/>
    </row>
    <row r="405" spans="16:16" ht="15" customHeight="1">
      <c r="P405" s="13"/>
    </row>
    <row r="406" spans="16:16" ht="15" customHeight="1">
      <c r="P406" s="13"/>
    </row>
    <row r="407" spans="16:16" ht="15" customHeight="1">
      <c r="P407" s="13"/>
    </row>
    <row r="408" spans="16:16" ht="15" customHeight="1">
      <c r="P408" s="13"/>
    </row>
    <row r="409" spans="16:16" ht="15" customHeight="1">
      <c r="P409" s="13"/>
    </row>
    <row r="410" spans="16:16" ht="15" customHeight="1">
      <c r="P410" s="13"/>
    </row>
    <row r="411" spans="16:16" ht="15" customHeight="1">
      <c r="P411" s="13"/>
    </row>
    <row r="412" spans="16:16" ht="15" customHeight="1">
      <c r="P412" s="13"/>
    </row>
    <row r="413" spans="16:16" ht="15" customHeight="1">
      <c r="P413" s="13"/>
    </row>
    <row r="414" spans="16:16" ht="15" customHeight="1">
      <c r="P414" s="13"/>
    </row>
    <row r="415" spans="16:16" ht="15" customHeight="1">
      <c r="P415" s="13"/>
    </row>
    <row r="416" spans="16:16" ht="15" customHeight="1">
      <c r="P416" s="13"/>
    </row>
    <row r="417" spans="16:16" ht="15" customHeight="1">
      <c r="P417" s="13"/>
    </row>
    <row r="418" spans="16:16" ht="15" customHeight="1">
      <c r="P418" s="13"/>
    </row>
    <row r="419" spans="16:16" ht="15" customHeight="1">
      <c r="P419" s="13"/>
    </row>
    <row r="420" spans="16:16" ht="15" customHeight="1">
      <c r="P420" s="13"/>
    </row>
    <row r="421" spans="16:16" ht="15" customHeight="1">
      <c r="P421" s="13"/>
    </row>
    <row r="422" spans="16:16" ht="15" customHeight="1">
      <c r="P422" s="13"/>
    </row>
    <row r="423" spans="16:16" ht="15" customHeight="1">
      <c r="P423" s="13"/>
    </row>
    <row r="424" spans="16:16" ht="15" customHeight="1">
      <c r="P424" s="13"/>
    </row>
    <row r="425" spans="16:16" ht="15" customHeight="1">
      <c r="P425" s="13"/>
    </row>
    <row r="426" spans="16:16" ht="15" customHeight="1">
      <c r="P426" s="13"/>
    </row>
    <row r="427" spans="16:16" ht="15" customHeight="1">
      <c r="P427" s="13"/>
    </row>
    <row r="428" spans="16:16" ht="15" customHeight="1">
      <c r="P428" s="13"/>
    </row>
    <row r="429" spans="16:16" ht="15" customHeight="1">
      <c r="P429" s="13"/>
    </row>
    <row r="430" spans="16:16" ht="15" customHeight="1">
      <c r="P430" s="13"/>
    </row>
    <row r="431" spans="16:16" ht="15" customHeight="1">
      <c r="P431" s="13"/>
    </row>
    <row r="432" spans="16:16" ht="15" customHeight="1">
      <c r="P432" s="13"/>
    </row>
    <row r="433" spans="16:16" ht="15" customHeight="1">
      <c r="P433" s="13"/>
    </row>
    <row r="434" spans="16:16" ht="15" customHeight="1">
      <c r="P434" s="13"/>
    </row>
    <row r="435" spans="16:16" ht="15" customHeight="1">
      <c r="P435" s="13"/>
    </row>
    <row r="436" spans="16:16" ht="15" customHeight="1">
      <c r="P436" s="13"/>
    </row>
    <row r="437" spans="16:16" ht="15" customHeight="1">
      <c r="P437" s="13"/>
    </row>
    <row r="438" spans="16:16" ht="15" customHeight="1">
      <c r="P438" s="13"/>
    </row>
    <row r="439" spans="16:16" ht="15" customHeight="1">
      <c r="P439" s="13"/>
    </row>
    <row r="440" spans="16:16" ht="15" customHeight="1">
      <c r="P440" s="13"/>
    </row>
    <row r="441" spans="16:16" ht="15" customHeight="1">
      <c r="P441" s="13"/>
    </row>
    <row r="442" spans="16:16" ht="15" customHeight="1">
      <c r="P442" s="13"/>
    </row>
    <row r="443" spans="16:16" ht="15" customHeight="1">
      <c r="P443" s="13"/>
    </row>
    <row r="444" spans="16:16" ht="15" customHeight="1">
      <c r="P444" s="13"/>
    </row>
    <row r="445" spans="16:16" ht="15" customHeight="1">
      <c r="P445" s="13"/>
    </row>
    <row r="446" spans="16:16" ht="15" customHeight="1">
      <c r="P446" s="13"/>
    </row>
    <row r="447" spans="16:16" ht="15" customHeight="1">
      <c r="P447" s="13"/>
    </row>
    <row r="448" spans="16:16" ht="15" customHeight="1">
      <c r="P448" s="13"/>
    </row>
    <row r="449" spans="16:16" ht="15" customHeight="1">
      <c r="P449" s="13"/>
    </row>
    <row r="450" spans="16:16" ht="15" customHeight="1">
      <c r="P450" s="13"/>
    </row>
    <row r="451" spans="16:16" ht="15" customHeight="1">
      <c r="P451" s="13"/>
    </row>
    <row r="452" spans="16:16" ht="15" customHeight="1">
      <c r="P452" s="13"/>
    </row>
    <row r="453" spans="16:16" ht="15" customHeight="1">
      <c r="P453" s="13"/>
    </row>
    <row r="454" spans="16:16" ht="15" customHeight="1">
      <c r="P454" s="13"/>
    </row>
    <row r="455" spans="16:16" ht="15" customHeight="1">
      <c r="P455" s="13"/>
    </row>
    <row r="456" spans="16:16" ht="15" customHeight="1">
      <c r="P456" s="13"/>
    </row>
    <row r="457" spans="16:16" ht="15" customHeight="1">
      <c r="P457" s="13"/>
    </row>
    <row r="458" spans="16:16" ht="15" customHeight="1">
      <c r="P458" s="13"/>
    </row>
    <row r="459" spans="16:16" ht="15" customHeight="1">
      <c r="P459" s="13"/>
    </row>
    <row r="460" spans="16:16" ht="15" customHeight="1">
      <c r="P460" s="13"/>
    </row>
    <row r="461" spans="16:16" ht="15" customHeight="1">
      <c r="P461" s="13"/>
    </row>
    <row r="462" spans="16:16" ht="15" customHeight="1">
      <c r="P462" s="13"/>
    </row>
    <row r="463" spans="16:16" ht="15" customHeight="1">
      <c r="P463" s="13"/>
    </row>
    <row r="464" spans="16:16" ht="15" customHeight="1">
      <c r="P464" s="13"/>
    </row>
    <row r="465" spans="16:16" ht="15" customHeight="1">
      <c r="P465" s="13"/>
    </row>
    <row r="466" spans="16:16" ht="15" customHeight="1">
      <c r="P466" s="13"/>
    </row>
    <row r="467" spans="16:16" ht="15" customHeight="1">
      <c r="P467" s="13"/>
    </row>
    <row r="468" spans="16:16" ht="15" customHeight="1">
      <c r="P468" s="13"/>
    </row>
    <row r="469" spans="16:16" ht="15" customHeight="1">
      <c r="P469" s="13"/>
    </row>
    <row r="470" spans="16:16" ht="15" customHeight="1">
      <c r="P470" s="13"/>
    </row>
    <row r="471" spans="16:16" ht="15" customHeight="1">
      <c r="P471" s="13"/>
    </row>
    <row r="472" spans="16:16" ht="15" customHeight="1">
      <c r="P472" s="13"/>
    </row>
    <row r="473" spans="16:16" ht="15" customHeight="1">
      <c r="P473" s="13"/>
    </row>
    <row r="474" spans="16:16" ht="15" customHeight="1">
      <c r="P474" s="13"/>
    </row>
    <row r="475" spans="16:16" ht="15" customHeight="1">
      <c r="P475" s="13"/>
    </row>
    <row r="476" spans="16:16" ht="15" customHeight="1">
      <c r="P476" s="13"/>
    </row>
    <row r="477" spans="16:16" ht="15" customHeight="1">
      <c r="P477" s="13"/>
    </row>
    <row r="478" spans="16:16" ht="15" customHeight="1">
      <c r="P478" s="13"/>
    </row>
    <row r="479" spans="16:16" ht="15" customHeight="1">
      <c r="P479" s="13"/>
    </row>
    <row r="480" spans="16:16" ht="15" customHeight="1">
      <c r="P480" s="13"/>
    </row>
    <row r="481" spans="16:16" ht="15" customHeight="1">
      <c r="P481" s="13"/>
    </row>
    <row r="482" spans="16:16" ht="15" customHeight="1">
      <c r="P482" s="13"/>
    </row>
    <row r="483" spans="16:16" ht="15" customHeight="1">
      <c r="P483" s="13"/>
    </row>
    <row r="484" spans="16:16" ht="15" customHeight="1">
      <c r="P484" s="13"/>
    </row>
    <row r="485" spans="16:16" ht="15" customHeight="1">
      <c r="P485" s="13"/>
    </row>
    <row r="486" spans="16:16" ht="15" customHeight="1">
      <c r="P486" s="13"/>
    </row>
    <row r="487" spans="16:16" ht="15" customHeight="1">
      <c r="P487" s="13"/>
    </row>
    <row r="488" spans="16:16" ht="15" customHeight="1">
      <c r="P488" s="13"/>
    </row>
    <row r="489" spans="16:16" ht="15" customHeight="1">
      <c r="P489" s="13"/>
    </row>
    <row r="490" spans="16:16" ht="15" customHeight="1">
      <c r="P490" s="13"/>
    </row>
    <row r="491" spans="16:16" ht="15" customHeight="1">
      <c r="P491" s="13"/>
    </row>
    <row r="492" spans="16:16" ht="15" customHeight="1">
      <c r="P492" s="13"/>
    </row>
    <row r="493" spans="16:16" ht="15" customHeight="1">
      <c r="P493" s="13"/>
    </row>
    <row r="494" spans="16:16" ht="15" customHeight="1">
      <c r="P494" s="13"/>
    </row>
    <row r="495" spans="16:16" ht="15" customHeight="1">
      <c r="P495" s="13"/>
    </row>
    <row r="496" spans="16:16" ht="15" customHeight="1">
      <c r="P496" s="13"/>
    </row>
    <row r="497" spans="16:16" ht="15" customHeight="1">
      <c r="P497" s="13"/>
    </row>
    <row r="498" spans="16:16" ht="15" customHeight="1">
      <c r="P498" s="13"/>
    </row>
    <row r="499" spans="16:16" ht="15" customHeight="1">
      <c r="P499" s="13"/>
    </row>
    <row r="500" spans="16:16" ht="15" customHeight="1">
      <c r="P500" s="13"/>
    </row>
    <row r="501" spans="16:16" ht="15" customHeight="1">
      <c r="P501" s="13"/>
    </row>
    <row r="502" spans="16:16" ht="15" customHeight="1">
      <c r="P502" s="13"/>
    </row>
    <row r="503" spans="16:16" ht="15" customHeight="1">
      <c r="P503" s="13"/>
    </row>
    <row r="504" spans="16:16" ht="15" customHeight="1">
      <c r="P504" s="13"/>
    </row>
    <row r="505" spans="16:16" ht="15" customHeight="1">
      <c r="P505" s="13"/>
    </row>
    <row r="506" spans="16:16" ht="15" customHeight="1">
      <c r="P506" s="13"/>
    </row>
    <row r="507" spans="16:16" ht="15" customHeight="1">
      <c r="P507" s="13"/>
    </row>
    <row r="508" spans="16:16" ht="15" customHeight="1">
      <c r="P508" s="13"/>
    </row>
    <row r="509" spans="16:16" ht="15" customHeight="1">
      <c r="P509" s="13"/>
    </row>
    <row r="510" spans="16:16" ht="15" customHeight="1">
      <c r="P510" s="13"/>
    </row>
    <row r="511" spans="16:16" ht="15" customHeight="1">
      <c r="P511" s="13"/>
    </row>
    <row r="512" spans="16:16" ht="15" customHeight="1">
      <c r="P512" s="13"/>
    </row>
    <row r="513" spans="16:16" ht="15" customHeight="1">
      <c r="P513" s="13"/>
    </row>
    <row r="514" spans="16:16" ht="15" customHeight="1">
      <c r="P514" s="13"/>
    </row>
    <row r="515" spans="16:16" ht="15" customHeight="1">
      <c r="P515" s="13"/>
    </row>
    <row r="516" spans="16:16" ht="15" customHeight="1">
      <c r="P516" s="13"/>
    </row>
    <row r="517" spans="16:16" ht="15" customHeight="1">
      <c r="P517" s="13"/>
    </row>
    <row r="518" spans="16:16" ht="15" customHeight="1">
      <c r="P518" s="13"/>
    </row>
    <row r="519" spans="16:16" ht="15" customHeight="1">
      <c r="P519" s="13"/>
    </row>
    <row r="520" spans="16:16" ht="15" customHeight="1">
      <c r="P520" s="13"/>
    </row>
    <row r="521" spans="16:16" ht="15" customHeight="1">
      <c r="P521" s="13"/>
    </row>
    <row r="522" spans="16:16" ht="15" customHeight="1">
      <c r="P522" s="13"/>
    </row>
    <row r="523" spans="16:16" ht="15" customHeight="1">
      <c r="P523" s="13"/>
    </row>
    <row r="524" spans="16:16" ht="15" customHeight="1">
      <c r="P524" s="13"/>
    </row>
    <row r="525" spans="16:16" ht="15" customHeight="1">
      <c r="P525" s="13"/>
    </row>
    <row r="526" spans="16:16" ht="15" customHeight="1">
      <c r="P526" s="13"/>
    </row>
    <row r="527" spans="16:16" ht="15" customHeight="1">
      <c r="P527" s="13"/>
    </row>
    <row r="528" spans="16:16" ht="15" customHeight="1">
      <c r="P528" s="13"/>
    </row>
    <row r="529" spans="16:16" ht="15" customHeight="1">
      <c r="P529" s="13"/>
    </row>
    <row r="530" spans="16:16" ht="15" customHeight="1">
      <c r="P530" s="13"/>
    </row>
    <row r="531" spans="16:16" ht="15" customHeight="1">
      <c r="P531" s="13"/>
    </row>
    <row r="532" spans="16:16" ht="15" customHeight="1">
      <c r="P532" s="13"/>
    </row>
    <row r="533" spans="16:16" ht="15" customHeight="1">
      <c r="P533" s="13"/>
    </row>
    <row r="534" spans="16:16" ht="15" customHeight="1">
      <c r="P534" s="13"/>
    </row>
    <row r="535" spans="16:16" ht="15" customHeight="1">
      <c r="P535" s="13"/>
    </row>
    <row r="536" spans="16:16" ht="15" customHeight="1">
      <c r="P536" s="13"/>
    </row>
    <row r="537" spans="16:16" ht="15" customHeight="1">
      <c r="P537" s="13"/>
    </row>
    <row r="538" spans="16:16" ht="15" customHeight="1">
      <c r="P538" s="13"/>
    </row>
    <row r="539" spans="16:16" ht="15" customHeight="1">
      <c r="P539" s="13"/>
    </row>
    <row r="540" spans="16:16" ht="15" customHeight="1">
      <c r="P540" s="13"/>
    </row>
    <row r="541" spans="16:16" ht="15" customHeight="1">
      <c r="P541" s="13"/>
    </row>
    <row r="542" spans="16:16" ht="15" customHeight="1">
      <c r="P542" s="13"/>
    </row>
    <row r="543" spans="16:16" ht="15" customHeight="1">
      <c r="P543" s="13"/>
    </row>
    <row r="544" spans="16:16" ht="15" customHeight="1">
      <c r="P544" s="13"/>
    </row>
    <row r="545" spans="16:16" ht="15" customHeight="1">
      <c r="P545" s="13"/>
    </row>
    <row r="546" spans="16:16" ht="15" customHeight="1">
      <c r="P546" s="13"/>
    </row>
    <row r="547" spans="16:16" ht="15" customHeight="1">
      <c r="P547" s="13"/>
    </row>
    <row r="548" spans="16:16" ht="15" customHeight="1">
      <c r="P548" s="13"/>
    </row>
    <row r="549" spans="16:16" ht="15" customHeight="1">
      <c r="P549" s="13"/>
    </row>
    <row r="550" spans="16:16" ht="15" customHeight="1">
      <c r="P550" s="13"/>
    </row>
    <row r="551" spans="16:16" ht="15" customHeight="1">
      <c r="P551" s="13"/>
    </row>
    <row r="552" spans="16:16" ht="15" customHeight="1">
      <c r="P552" s="13"/>
    </row>
    <row r="553" spans="16:16" ht="15" customHeight="1">
      <c r="P553" s="13"/>
    </row>
    <row r="554" spans="16:16" ht="15" customHeight="1">
      <c r="P554" s="13"/>
    </row>
    <row r="555" spans="16:16" ht="15" customHeight="1">
      <c r="P555" s="13"/>
    </row>
    <row r="556" spans="16:16" ht="15" customHeight="1">
      <c r="P556" s="13"/>
    </row>
    <row r="557" spans="16:16" ht="15" customHeight="1">
      <c r="P557" s="13"/>
    </row>
    <row r="558" spans="16:16" ht="15" customHeight="1">
      <c r="P558" s="13"/>
    </row>
    <row r="559" spans="16:16" ht="15" customHeight="1">
      <c r="P559" s="13"/>
    </row>
    <row r="560" spans="16:16" ht="15" customHeight="1">
      <c r="P560" s="13"/>
    </row>
    <row r="561" spans="16:16" ht="15" customHeight="1">
      <c r="P561" s="13"/>
    </row>
    <row r="562" spans="16:16" ht="15" customHeight="1">
      <c r="P562" s="13"/>
    </row>
    <row r="563" spans="16:16" ht="15" customHeight="1">
      <c r="P563" s="13"/>
    </row>
    <row r="564" spans="16:16" ht="15" customHeight="1">
      <c r="P564" s="13"/>
    </row>
    <row r="565" spans="16:16" ht="15" customHeight="1">
      <c r="P565" s="13"/>
    </row>
    <row r="566" spans="16:16" ht="15" customHeight="1">
      <c r="P566" s="13"/>
    </row>
    <row r="567" spans="16:16" ht="15" customHeight="1">
      <c r="P567" s="13"/>
    </row>
    <row r="568" spans="16:16" ht="15" customHeight="1">
      <c r="P568" s="13"/>
    </row>
    <row r="569" spans="16:16" ht="15" customHeight="1">
      <c r="P569" s="13"/>
    </row>
    <row r="570" spans="16:16" ht="15" customHeight="1">
      <c r="P570" s="13"/>
    </row>
    <row r="571" spans="16:16" ht="15" customHeight="1">
      <c r="P571" s="13"/>
    </row>
    <row r="572" spans="16:16" ht="15" customHeight="1">
      <c r="P572" s="13"/>
    </row>
    <row r="573" spans="16:16" ht="15" customHeight="1">
      <c r="P573" s="13"/>
    </row>
    <row r="574" spans="16:16" ht="15" customHeight="1">
      <c r="P574" s="13"/>
    </row>
    <row r="575" spans="16:16" ht="15" customHeight="1">
      <c r="P575" s="13"/>
    </row>
    <row r="576" spans="16:16" ht="15" customHeight="1">
      <c r="P576" s="13"/>
    </row>
    <row r="577" spans="16:16" ht="15" customHeight="1">
      <c r="P577" s="13"/>
    </row>
    <row r="578" spans="16:16" ht="15" customHeight="1">
      <c r="P578" s="13"/>
    </row>
    <row r="579" spans="16:16" ht="15" customHeight="1">
      <c r="P579" s="13"/>
    </row>
    <row r="580" spans="16:16" ht="15" customHeight="1">
      <c r="P580" s="13"/>
    </row>
    <row r="581" spans="16:16" ht="15" customHeight="1">
      <c r="P581" s="13"/>
    </row>
    <row r="582" spans="16:16" ht="15" customHeight="1">
      <c r="P582" s="13"/>
    </row>
    <row r="583" spans="16:16" ht="15" customHeight="1">
      <c r="P583" s="13"/>
    </row>
    <row r="584" spans="16:16" ht="15" customHeight="1">
      <c r="P584" s="13"/>
    </row>
    <row r="585" spans="16:16" ht="15" customHeight="1">
      <c r="P585" s="13"/>
    </row>
    <row r="586" spans="16:16" ht="15" customHeight="1">
      <c r="P586" s="13"/>
    </row>
    <row r="587" spans="16:16" ht="15" customHeight="1">
      <c r="P587" s="13"/>
    </row>
    <row r="588" spans="16:16" ht="15" customHeight="1">
      <c r="P588" s="13"/>
    </row>
    <row r="589" spans="16:16" ht="15" customHeight="1">
      <c r="P589" s="13"/>
    </row>
    <row r="590" spans="16:16" ht="15" customHeight="1">
      <c r="P590" s="13"/>
    </row>
    <row r="591" spans="16:16" ht="15" customHeight="1">
      <c r="P591" s="13"/>
    </row>
    <row r="592" spans="16:16" ht="15" customHeight="1">
      <c r="P592" s="13"/>
    </row>
    <row r="593" spans="16:16" ht="15" customHeight="1">
      <c r="P593" s="13"/>
    </row>
    <row r="594" spans="16:16" ht="15" customHeight="1">
      <c r="P594" s="13"/>
    </row>
    <row r="595" spans="16:16" ht="15" customHeight="1">
      <c r="P595" s="13"/>
    </row>
    <row r="596" spans="16:16" ht="15" customHeight="1">
      <c r="P596" s="13"/>
    </row>
    <row r="597" spans="16:16" ht="15" customHeight="1">
      <c r="P597" s="13"/>
    </row>
    <row r="598" spans="16:16" ht="15" customHeight="1">
      <c r="P598" s="13"/>
    </row>
    <row r="599" spans="16:16" ht="15" customHeight="1">
      <c r="P599" s="13"/>
    </row>
    <row r="600" spans="16:16" ht="15" customHeight="1">
      <c r="P600" s="13"/>
    </row>
    <row r="601" spans="16:16" ht="15" customHeight="1">
      <c r="P601" s="13"/>
    </row>
    <row r="602" spans="16:16" ht="15" customHeight="1">
      <c r="P602" s="13"/>
    </row>
    <row r="603" spans="16:16" ht="15" customHeight="1">
      <c r="P603" s="13"/>
    </row>
    <row r="604" spans="16:16" ht="15" customHeight="1">
      <c r="P604" s="13"/>
    </row>
    <row r="605" spans="16:16" ht="15" customHeight="1">
      <c r="P605" s="13"/>
    </row>
    <row r="606" spans="16:16" ht="15" customHeight="1">
      <c r="P606" s="13"/>
    </row>
    <row r="607" spans="16:16" ht="15" customHeight="1">
      <c r="P607" s="13"/>
    </row>
    <row r="608" spans="16:16" ht="15" customHeight="1">
      <c r="P608" s="13"/>
    </row>
    <row r="609" spans="16:16" ht="15" customHeight="1">
      <c r="P609" s="13"/>
    </row>
    <row r="610" spans="16:16" ht="15" customHeight="1">
      <c r="P610" s="13"/>
    </row>
    <row r="611" spans="16:16" ht="15" customHeight="1">
      <c r="P611" s="13"/>
    </row>
    <row r="612" spans="16:16" ht="15" customHeight="1">
      <c r="P612" s="13"/>
    </row>
    <row r="613" spans="16:16" ht="15" customHeight="1">
      <c r="P613" s="13"/>
    </row>
    <row r="614" spans="16:16" ht="15" customHeight="1">
      <c r="P614" s="13"/>
    </row>
    <row r="615" spans="16:16" ht="15" customHeight="1">
      <c r="P615" s="13"/>
    </row>
    <row r="616" spans="16:16" ht="15" customHeight="1">
      <c r="P616" s="13"/>
    </row>
    <row r="617" spans="16:16" ht="15" customHeight="1">
      <c r="P617" s="13"/>
    </row>
    <row r="618" spans="16:16" ht="15" customHeight="1">
      <c r="P618" s="13"/>
    </row>
    <row r="619" spans="16:16" ht="15" customHeight="1">
      <c r="P619" s="13"/>
    </row>
    <row r="620" spans="16:16" ht="15" customHeight="1">
      <c r="P620" s="13"/>
    </row>
    <row r="621" spans="16:16" ht="15" customHeight="1">
      <c r="P621" s="13"/>
    </row>
    <row r="622" spans="16:16" ht="15" customHeight="1">
      <c r="P622" s="13"/>
    </row>
    <row r="623" spans="16:16" ht="15" customHeight="1">
      <c r="P623" s="13"/>
    </row>
    <row r="624" spans="16:16" ht="15" customHeight="1">
      <c r="P624" s="13"/>
    </row>
    <row r="625" spans="16:16" ht="15" customHeight="1">
      <c r="P625" s="13"/>
    </row>
    <row r="626" spans="16:16" ht="15" customHeight="1">
      <c r="P626" s="13"/>
    </row>
    <row r="627" spans="16:16" ht="15" customHeight="1">
      <c r="P627" s="13"/>
    </row>
    <row r="628" spans="16:16" ht="15" customHeight="1">
      <c r="P628" s="13"/>
    </row>
    <row r="629" spans="16:16" ht="15" customHeight="1">
      <c r="P629" s="13"/>
    </row>
    <row r="630" spans="16:16" ht="15" customHeight="1">
      <c r="P630" s="13"/>
    </row>
    <row r="631" spans="16:16" ht="15" customHeight="1">
      <c r="P631" s="13"/>
    </row>
    <row r="632" spans="16:16" ht="15" customHeight="1">
      <c r="P632" s="13"/>
    </row>
    <row r="633" spans="16:16" ht="15" customHeight="1">
      <c r="P633" s="13"/>
    </row>
    <row r="634" spans="16:16" ht="15" customHeight="1">
      <c r="P634" s="13"/>
    </row>
    <row r="635" spans="16:16" ht="15" customHeight="1">
      <c r="P635" s="13"/>
    </row>
    <row r="636" spans="16:16" ht="15" customHeight="1">
      <c r="P636" s="13"/>
    </row>
    <row r="637" spans="16:16" ht="15" customHeight="1">
      <c r="P637" s="13"/>
    </row>
    <row r="638" spans="16:16" ht="15" customHeight="1">
      <c r="P638" s="13"/>
    </row>
    <row r="639" spans="16:16" ht="15" customHeight="1">
      <c r="P639" s="13"/>
    </row>
    <row r="640" spans="16:16" ht="15" customHeight="1">
      <c r="P640" s="13"/>
    </row>
    <row r="641" spans="16:16" ht="15" customHeight="1">
      <c r="P641" s="13"/>
    </row>
    <row r="642" spans="16:16" ht="15" customHeight="1">
      <c r="P642" s="13"/>
    </row>
    <row r="643" spans="16:16" ht="15" customHeight="1">
      <c r="P643" s="13"/>
    </row>
    <row r="644" spans="16:16" ht="15" customHeight="1">
      <c r="P644" s="13"/>
    </row>
    <row r="645" spans="16:16" ht="15" customHeight="1">
      <c r="P645" s="13"/>
    </row>
    <row r="646" spans="16:16" ht="15" customHeight="1">
      <c r="P646" s="13"/>
    </row>
    <row r="647" spans="16:16" ht="15" customHeight="1">
      <c r="P647" s="13"/>
    </row>
    <row r="648" spans="16:16" ht="15" customHeight="1">
      <c r="P648" s="13"/>
    </row>
    <row r="649" spans="16:16" ht="15" customHeight="1">
      <c r="P649" s="13"/>
    </row>
    <row r="650" spans="16:16" ht="15" customHeight="1">
      <c r="P650" s="13"/>
    </row>
    <row r="651" spans="16:16" ht="15" customHeight="1">
      <c r="P651" s="13"/>
    </row>
    <row r="652" spans="16:16" ht="15" customHeight="1">
      <c r="P652" s="13"/>
    </row>
    <row r="653" spans="16:16" ht="15" customHeight="1">
      <c r="P653" s="13"/>
    </row>
    <row r="654" spans="16:16" ht="15" customHeight="1">
      <c r="P654" s="13"/>
    </row>
    <row r="655" spans="16:16" ht="15" customHeight="1">
      <c r="P655" s="13"/>
    </row>
    <row r="656" spans="16:16" ht="15" customHeight="1">
      <c r="P656" s="13"/>
    </row>
    <row r="657" spans="16:16" ht="15" customHeight="1">
      <c r="P657" s="13"/>
    </row>
    <row r="658" spans="16:16" ht="15" customHeight="1">
      <c r="P658" s="13"/>
    </row>
    <row r="659" spans="16:16" ht="15" customHeight="1">
      <c r="P659" s="13"/>
    </row>
    <row r="660" spans="16:16" ht="15" customHeight="1">
      <c r="P660" s="13"/>
    </row>
    <row r="661" spans="16:16" ht="15" customHeight="1">
      <c r="P661" s="13"/>
    </row>
    <row r="662" spans="16:16" ht="15" customHeight="1">
      <c r="P662" s="13"/>
    </row>
    <row r="663" spans="16:16" ht="15" customHeight="1">
      <c r="P663" s="13"/>
    </row>
    <row r="664" spans="16:16" ht="15" customHeight="1">
      <c r="P664" s="13"/>
    </row>
    <row r="665" spans="16:16" ht="15" customHeight="1">
      <c r="P665" s="13"/>
    </row>
    <row r="666" spans="16:16" ht="15" customHeight="1">
      <c r="P666" s="13"/>
    </row>
    <row r="667" spans="16:16" ht="15" customHeight="1">
      <c r="P667" s="13"/>
    </row>
    <row r="668" spans="16:16" ht="15" customHeight="1">
      <c r="P668" s="13"/>
    </row>
    <row r="669" spans="16:16" ht="15" customHeight="1">
      <c r="P669" s="13"/>
    </row>
    <row r="670" spans="16:16" ht="15" customHeight="1">
      <c r="P670" s="13"/>
    </row>
    <row r="671" spans="16:16" ht="15" customHeight="1">
      <c r="P671" s="13"/>
    </row>
    <row r="672" spans="16:16" ht="15" customHeight="1">
      <c r="P672" s="13"/>
    </row>
    <row r="673" spans="16:16" ht="15" customHeight="1">
      <c r="P673" s="13"/>
    </row>
    <row r="674" spans="16:16" ht="15" customHeight="1">
      <c r="P674" s="13"/>
    </row>
    <row r="675" spans="16:16" ht="15" customHeight="1">
      <c r="P675" s="13"/>
    </row>
    <row r="676" spans="16:16" ht="15" customHeight="1">
      <c r="P676" s="13"/>
    </row>
    <row r="677" spans="16:16" ht="15" customHeight="1">
      <c r="P677" s="13"/>
    </row>
    <row r="678" spans="16:16" ht="15" customHeight="1">
      <c r="P678" s="13"/>
    </row>
    <row r="679" spans="16:16" ht="15" customHeight="1">
      <c r="P679" s="13"/>
    </row>
    <row r="680" spans="16:16" ht="15" customHeight="1">
      <c r="P680" s="13"/>
    </row>
    <row r="681" spans="16:16" ht="15" customHeight="1">
      <c r="P681" s="13"/>
    </row>
    <row r="682" spans="16:16" ht="15" customHeight="1">
      <c r="P682" s="13"/>
    </row>
    <row r="683" spans="16:16" ht="15" customHeight="1">
      <c r="P683" s="13"/>
    </row>
    <row r="684" spans="16:16" ht="15" customHeight="1">
      <c r="P684" s="13"/>
    </row>
    <row r="685" spans="16:16" ht="15" customHeight="1">
      <c r="P685" s="13"/>
    </row>
    <row r="686" spans="16:16" ht="15" customHeight="1">
      <c r="P686" s="13"/>
    </row>
    <row r="687" spans="16:16" ht="15" customHeight="1">
      <c r="P687" s="13"/>
    </row>
    <row r="688" spans="16:16" ht="15" customHeight="1">
      <c r="P688" s="13"/>
    </row>
    <row r="689" spans="16:16" ht="15" customHeight="1">
      <c r="P689" s="13"/>
    </row>
    <row r="690" spans="16:16" ht="15" customHeight="1">
      <c r="P690" s="13"/>
    </row>
    <row r="691" spans="16:16" ht="15" customHeight="1">
      <c r="P691" s="13"/>
    </row>
    <row r="692" spans="16:16" ht="15" customHeight="1">
      <c r="P692" s="13"/>
    </row>
    <row r="693" spans="16:16" ht="15" customHeight="1">
      <c r="P693" s="13"/>
    </row>
    <row r="694" spans="16:16" ht="15" customHeight="1">
      <c r="P694" s="13"/>
    </row>
    <row r="695" spans="16:16" ht="15" customHeight="1">
      <c r="P695" s="13"/>
    </row>
    <row r="696" spans="16:16" ht="15" customHeight="1">
      <c r="P696" s="13"/>
    </row>
    <row r="697" spans="16:16" ht="15" customHeight="1">
      <c r="P697" s="13"/>
    </row>
    <row r="698" spans="16:16" ht="15" customHeight="1">
      <c r="P698" s="13"/>
    </row>
    <row r="699" spans="16:16" ht="15" customHeight="1">
      <c r="P699" s="13"/>
    </row>
    <row r="700" spans="16:16" ht="15" customHeight="1">
      <c r="P700" s="13"/>
    </row>
    <row r="701" spans="16:16" ht="15" customHeight="1">
      <c r="P701" s="13"/>
    </row>
    <row r="702" spans="16:16" ht="15" customHeight="1">
      <c r="P702" s="13"/>
    </row>
    <row r="703" spans="16:16" ht="15" customHeight="1">
      <c r="P703" s="13"/>
    </row>
    <row r="704" spans="16:16" ht="15" customHeight="1">
      <c r="P704" s="13"/>
    </row>
    <row r="705" spans="16:16" ht="15" customHeight="1">
      <c r="P705" s="13"/>
    </row>
    <row r="706" spans="16:16" ht="15" customHeight="1">
      <c r="P706" s="13"/>
    </row>
    <row r="707" spans="16:16" ht="15" customHeight="1">
      <c r="P707" s="13"/>
    </row>
    <row r="708" spans="16:16" ht="15" customHeight="1">
      <c r="P708" s="13"/>
    </row>
    <row r="709" spans="16:16" ht="15" customHeight="1">
      <c r="P709" s="13"/>
    </row>
    <row r="710" spans="16:16" ht="15" customHeight="1">
      <c r="P710" s="13"/>
    </row>
    <row r="711" spans="16:16" ht="15" customHeight="1">
      <c r="P711" s="13"/>
    </row>
    <row r="712" spans="16:16" ht="15" customHeight="1">
      <c r="P712" s="13"/>
    </row>
    <row r="713" spans="16:16" ht="15" customHeight="1">
      <c r="P713" s="13"/>
    </row>
    <row r="714" spans="16:16" ht="15" customHeight="1">
      <c r="P714" s="13"/>
    </row>
    <row r="715" spans="16:16" ht="15" customHeight="1">
      <c r="P715" s="13"/>
    </row>
    <row r="716" spans="16:16" ht="15" customHeight="1">
      <c r="P716" s="13"/>
    </row>
    <row r="717" spans="16:16" ht="15" customHeight="1">
      <c r="P717" s="13"/>
    </row>
    <row r="718" spans="16:16" ht="15" customHeight="1">
      <c r="P718" s="13"/>
    </row>
    <row r="719" spans="16:16" ht="15" customHeight="1">
      <c r="P719" s="13"/>
    </row>
    <row r="720" spans="16:16" ht="15" customHeight="1">
      <c r="P720" s="13"/>
    </row>
    <row r="721" spans="16:16" ht="15" customHeight="1">
      <c r="P721" s="13"/>
    </row>
    <row r="722" spans="16:16" ht="15" customHeight="1">
      <c r="P722" s="13"/>
    </row>
    <row r="723" spans="16:16" ht="15" customHeight="1">
      <c r="P723" s="13"/>
    </row>
    <row r="724" spans="16:16" ht="15" customHeight="1">
      <c r="P724" s="13"/>
    </row>
    <row r="725" spans="16:16" ht="15" customHeight="1">
      <c r="P725" s="13"/>
    </row>
    <row r="726" spans="16:16" ht="15" customHeight="1">
      <c r="P726" s="13"/>
    </row>
    <row r="727" spans="16:16" ht="15" customHeight="1">
      <c r="P727" s="13"/>
    </row>
    <row r="728" spans="16:16" ht="15" customHeight="1">
      <c r="P728" s="13"/>
    </row>
    <row r="729" spans="16:16" ht="15" customHeight="1">
      <c r="P729" s="13"/>
    </row>
    <row r="730" spans="16:16" ht="15" customHeight="1">
      <c r="P730" s="13"/>
    </row>
    <row r="731" spans="16:16" ht="15" customHeight="1">
      <c r="P731" s="13"/>
    </row>
    <row r="732" spans="16:16" ht="15" customHeight="1">
      <c r="P732" s="13"/>
    </row>
    <row r="733" spans="16:16" ht="15" customHeight="1">
      <c r="P733" s="13"/>
    </row>
    <row r="734" spans="16:16" ht="15" customHeight="1">
      <c r="P734" s="13"/>
    </row>
    <row r="735" spans="16:16" ht="15" customHeight="1">
      <c r="P735" s="13"/>
    </row>
    <row r="736" spans="16:16" ht="15" customHeight="1">
      <c r="P736" s="13"/>
    </row>
    <row r="737" spans="16:16" ht="15" customHeight="1">
      <c r="P737" s="13"/>
    </row>
    <row r="738" spans="16:16" ht="15" customHeight="1">
      <c r="P738" s="13"/>
    </row>
    <row r="739" spans="16:16" ht="15" customHeight="1">
      <c r="P739" s="13"/>
    </row>
    <row r="740" spans="16:16" ht="15" customHeight="1">
      <c r="P740" s="13"/>
    </row>
    <row r="741" spans="16:16" ht="15" customHeight="1">
      <c r="P741" s="13"/>
    </row>
    <row r="742" spans="16:16" ht="15" customHeight="1">
      <c r="P742" s="13"/>
    </row>
    <row r="743" spans="16:16" ht="15" customHeight="1">
      <c r="P743" s="13"/>
    </row>
    <row r="744" spans="16:16" ht="15" customHeight="1">
      <c r="P744" s="13"/>
    </row>
    <row r="745" spans="16:16" ht="15" customHeight="1">
      <c r="P745" s="13"/>
    </row>
    <row r="746" spans="16:16" ht="15" customHeight="1">
      <c r="P746" s="13"/>
    </row>
    <row r="747" spans="16:16" ht="15" customHeight="1">
      <c r="P747" s="13"/>
    </row>
    <row r="748" spans="16:16" ht="15" customHeight="1">
      <c r="P748" s="13"/>
    </row>
    <row r="749" spans="16:16" ht="15" customHeight="1">
      <c r="P749" s="13"/>
    </row>
    <row r="750" spans="16:16" ht="15" customHeight="1">
      <c r="P750" s="13"/>
    </row>
    <row r="751" spans="16:16" ht="15" customHeight="1">
      <c r="P751" s="13"/>
    </row>
    <row r="752" spans="16:16" ht="15" customHeight="1">
      <c r="P752" s="13"/>
    </row>
    <row r="753" spans="16:16" ht="15" customHeight="1">
      <c r="P753" s="13"/>
    </row>
    <row r="754" spans="16:16" ht="15" customHeight="1">
      <c r="P754" s="13"/>
    </row>
    <row r="755" spans="16:16" ht="15" customHeight="1">
      <c r="P755" s="13"/>
    </row>
    <row r="756" spans="16:16" ht="15" customHeight="1">
      <c r="P756" s="13"/>
    </row>
    <row r="757" spans="16:16" ht="15" customHeight="1">
      <c r="P757" s="13"/>
    </row>
    <row r="758" spans="16:16" ht="15" customHeight="1">
      <c r="P758" s="13"/>
    </row>
    <row r="759" spans="16:16" ht="15" customHeight="1">
      <c r="P759" s="13"/>
    </row>
    <row r="760" spans="16:16" ht="15" customHeight="1">
      <c r="P760" s="13"/>
    </row>
    <row r="761" spans="16:16" ht="15" customHeight="1">
      <c r="P761" s="13"/>
    </row>
    <row r="762" spans="16:16" ht="15" customHeight="1">
      <c r="P762" s="13"/>
    </row>
    <row r="763" spans="16:16" ht="15" customHeight="1">
      <c r="P763" s="13"/>
    </row>
    <row r="764" spans="16:16" ht="15" customHeight="1">
      <c r="P764" s="13"/>
    </row>
    <row r="765" spans="16:16" ht="15" customHeight="1">
      <c r="P765" s="13"/>
    </row>
    <row r="766" spans="16:16" ht="15" customHeight="1">
      <c r="P766" s="13"/>
    </row>
    <row r="767" spans="16:16" ht="15" customHeight="1">
      <c r="P767" s="13"/>
    </row>
    <row r="768" spans="16:16" ht="15" customHeight="1">
      <c r="P768" s="13"/>
    </row>
    <row r="769" spans="16:16" ht="15" customHeight="1">
      <c r="P769" s="13"/>
    </row>
    <row r="770" spans="16:16" ht="15" customHeight="1">
      <c r="P770" s="13"/>
    </row>
    <row r="771" spans="16:16" ht="15" customHeight="1">
      <c r="P771" s="13"/>
    </row>
    <row r="772" spans="16:16" ht="15" customHeight="1">
      <c r="P772" s="13"/>
    </row>
    <row r="773" spans="16:16" ht="15" customHeight="1">
      <c r="P773" s="13"/>
    </row>
    <row r="774" spans="16:16" ht="15" customHeight="1">
      <c r="P774" s="13"/>
    </row>
    <row r="775" spans="16:16" ht="15" customHeight="1">
      <c r="P775" s="13"/>
    </row>
    <row r="776" spans="16:16" ht="15" customHeight="1">
      <c r="P776" s="13"/>
    </row>
    <row r="777" spans="16:16" ht="15" customHeight="1">
      <c r="P777" s="13"/>
    </row>
    <row r="778" spans="16:16" ht="15" customHeight="1">
      <c r="P778" s="13"/>
    </row>
    <row r="779" spans="16:16" ht="15" customHeight="1">
      <c r="P779" s="13"/>
    </row>
    <row r="780" spans="16:16" ht="15" customHeight="1">
      <c r="P780" s="13"/>
    </row>
    <row r="781" spans="16:16" ht="15" customHeight="1">
      <c r="P781" s="13"/>
    </row>
    <row r="782" spans="16:16" ht="15" customHeight="1">
      <c r="P782" s="13"/>
    </row>
    <row r="783" spans="16:16" ht="15" customHeight="1">
      <c r="P783" s="13"/>
    </row>
    <row r="784" spans="16:16" ht="15" customHeight="1">
      <c r="P784" s="13"/>
    </row>
    <row r="785" spans="16:16" ht="15" customHeight="1">
      <c r="P785" s="13"/>
    </row>
    <row r="786" spans="16:16" ht="15" customHeight="1">
      <c r="P786" s="13"/>
    </row>
    <row r="787" spans="16:16" ht="15" customHeight="1">
      <c r="P787" s="13"/>
    </row>
    <row r="788" spans="16:16" ht="15" customHeight="1">
      <c r="P788" s="13"/>
    </row>
    <row r="789" spans="16:16" ht="15" customHeight="1">
      <c r="P789" s="13"/>
    </row>
    <row r="790" spans="16:16" ht="15" customHeight="1">
      <c r="P790" s="13"/>
    </row>
    <row r="791" spans="16:16" ht="15" customHeight="1">
      <c r="P791" s="13"/>
    </row>
    <row r="792" spans="16:16" ht="15" customHeight="1">
      <c r="P792" s="13"/>
    </row>
    <row r="793" spans="16:16" ht="15" customHeight="1">
      <c r="P793" s="13"/>
    </row>
    <row r="794" spans="16:16" ht="15" customHeight="1">
      <c r="P794" s="13"/>
    </row>
    <row r="795" spans="16:16" ht="15" customHeight="1">
      <c r="P795" s="13"/>
    </row>
    <row r="796" spans="16:16" ht="15" customHeight="1">
      <c r="P796" s="13"/>
    </row>
    <row r="797" spans="16:16" ht="15" customHeight="1">
      <c r="P797" s="13"/>
    </row>
    <row r="798" spans="16:16" ht="15" customHeight="1">
      <c r="P798" s="13"/>
    </row>
    <row r="799" spans="16:16" ht="15" customHeight="1">
      <c r="P799" s="13"/>
    </row>
    <row r="800" spans="16:16" ht="15" customHeight="1">
      <c r="P800" s="13"/>
    </row>
    <row r="801" spans="16:16" ht="15" customHeight="1">
      <c r="P801" s="13"/>
    </row>
    <row r="802" spans="16:16" ht="15" customHeight="1">
      <c r="P802" s="13"/>
    </row>
    <row r="803" spans="16:16" ht="15" customHeight="1">
      <c r="P803" s="13"/>
    </row>
    <row r="804" spans="16:16" ht="15" customHeight="1">
      <c r="P804" s="13"/>
    </row>
    <row r="805" spans="16:16" ht="15" customHeight="1">
      <c r="P805" s="13"/>
    </row>
    <row r="806" spans="16:16" ht="15" customHeight="1">
      <c r="P806" s="13"/>
    </row>
    <row r="807" spans="16:16" ht="15" customHeight="1">
      <c r="P807" s="13"/>
    </row>
    <row r="808" spans="16:16" ht="15" customHeight="1">
      <c r="P808" s="13"/>
    </row>
    <row r="809" spans="16:16" ht="15" customHeight="1">
      <c r="P809" s="13"/>
    </row>
    <row r="810" spans="16:16" ht="15" customHeight="1">
      <c r="P810" s="13"/>
    </row>
    <row r="811" spans="16:16" ht="15" customHeight="1">
      <c r="P811" s="13"/>
    </row>
    <row r="812" spans="16:16" ht="15" customHeight="1">
      <c r="P812" s="13"/>
    </row>
    <row r="813" spans="16:16" ht="15" customHeight="1">
      <c r="P813" s="13"/>
    </row>
    <row r="814" spans="16:16" ht="15" customHeight="1">
      <c r="P814" s="13"/>
    </row>
    <row r="815" spans="16:16" ht="15" customHeight="1">
      <c r="P815" s="13"/>
    </row>
    <row r="816" spans="16:16" ht="15" customHeight="1">
      <c r="P816" s="13"/>
    </row>
    <row r="817" spans="16:16" ht="15" customHeight="1">
      <c r="P817" s="13"/>
    </row>
    <row r="818" spans="16:16" ht="15" customHeight="1">
      <c r="P818" s="13"/>
    </row>
    <row r="819" spans="16:16" ht="15" customHeight="1">
      <c r="P819" s="13"/>
    </row>
    <row r="820" spans="16:16" ht="15" customHeight="1">
      <c r="P820" s="13"/>
    </row>
    <row r="821" spans="16:16" ht="15" customHeight="1">
      <c r="P821" s="13"/>
    </row>
    <row r="822" spans="16:16" ht="15" customHeight="1">
      <c r="P822" s="13"/>
    </row>
    <row r="823" spans="16:16" ht="15" customHeight="1">
      <c r="P823" s="13"/>
    </row>
    <row r="824" spans="16:16" ht="15" customHeight="1">
      <c r="P824" s="13"/>
    </row>
    <row r="825" spans="16:16" ht="15" customHeight="1">
      <c r="P825" s="13"/>
    </row>
    <row r="826" spans="16:16" ht="15" customHeight="1">
      <c r="P826" s="13"/>
    </row>
    <row r="827" spans="16:16" ht="15" customHeight="1">
      <c r="P827" s="13"/>
    </row>
    <row r="828" spans="16:16" ht="15" customHeight="1">
      <c r="P828" s="13"/>
    </row>
    <row r="829" spans="16:16" ht="15" customHeight="1">
      <c r="P829" s="13"/>
    </row>
    <row r="830" spans="16:16" ht="15" customHeight="1">
      <c r="P830" s="13"/>
    </row>
    <row r="831" spans="16:16" ht="15" customHeight="1">
      <c r="P831" s="13"/>
    </row>
    <row r="832" spans="16:16" ht="15" customHeight="1">
      <c r="P832" s="13"/>
    </row>
    <row r="833" spans="16:16" ht="15" customHeight="1">
      <c r="P833" s="13"/>
    </row>
    <row r="834" spans="16:16" ht="15" customHeight="1">
      <c r="P834" s="13"/>
    </row>
    <row r="835" spans="16:16" ht="15" customHeight="1">
      <c r="P835" s="13"/>
    </row>
    <row r="836" spans="16:16" ht="15" customHeight="1">
      <c r="P836" s="13"/>
    </row>
    <row r="837" spans="16:16" ht="15" customHeight="1">
      <c r="P837" s="13"/>
    </row>
    <row r="838" spans="16:16" ht="15" customHeight="1">
      <c r="P838" s="13"/>
    </row>
    <row r="839" spans="16:16" ht="15" customHeight="1">
      <c r="P839" s="13"/>
    </row>
    <row r="840" spans="16:16" ht="15" customHeight="1">
      <c r="P840" s="13"/>
    </row>
    <row r="841" spans="16:16" ht="15" customHeight="1">
      <c r="P841" s="13"/>
    </row>
    <row r="842" spans="16:16" ht="15" customHeight="1">
      <c r="P842" s="13"/>
    </row>
    <row r="843" spans="16:16" ht="15" customHeight="1">
      <c r="P843" s="13"/>
    </row>
    <row r="844" spans="16:16" ht="15" customHeight="1">
      <c r="P844" s="13"/>
    </row>
    <row r="845" spans="16:16" ht="15" customHeight="1">
      <c r="P845" s="13"/>
    </row>
    <row r="846" spans="16:16" ht="15" customHeight="1">
      <c r="P846" s="13"/>
    </row>
    <row r="847" spans="16:16" ht="15" customHeight="1">
      <c r="P847" s="13"/>
    </row>
    <row r="848" spans="16:16" ht="15" customHeight="1">
      <c r="P848" s="13"/>
    </row>
    <row r="849" spans="16:16" ht="15" customHeight="1">
      <c r="P849" s="13"/>
    </row>
    <row r="850" spans="16:16" ht="15" customHeight="1">
      <c r="P850" s="13"/>
    </row>
    <row r="851" spans="16:16" ht="15" customHeight="1">
      <c r="P851" s="13"/>
    </row>
    <row r="852" spans="16:16" ht="15" customHeight="1">
      <c r="P852" s="13"/>
    </row>
    <row r="853" spans="16:16" ht="15" customHeight="1">
      <c r="P853" s="13"/>
    </row>
    <row r="854" spans="16:16" ht="15" customHeight="1">
      <c r="P854" s="13"/>
    </row>
    <row r="855" spans="16:16" ht="15" customHeight="1">
      <c r="P855" s="13"/>
    </row>
    <row r="856" spans="16:16" ht="15" customHeight="1">
      <c r="P856" s="13"/>
    </row>
    <row r="857" spans="16:16" ht="15" customHeight="1">
      <c r="P857" s="13"/>
    </row>
    <row r="858" spans="16:16" ht="15" customHeight="1">
      <c r="P858" s="13"/>
    </row>
    <row r="859" spans="16:16" ht="15" customHeight="1">
      <c r="P859" s="13"/>
    </row>
    <row r="860" spans="16:16" ht="15" customHeight="1">
      <c r="P860" s="13"/>
    </row>
    <row r="861" spans="16:16" ht="15" customHeight="1">
      <c r="P861" s="13"/>
    </row>
    <row r="862" spans="16:16" ht="15" customHeight="1">
      <c r="P862" s="13"/>
    </row>
    <row r="863" spans="16:16" ht="15" customHeight="1">
      <c r="P863" s="13"/>
    </row>
    <row r="864" spans="16:16" ht="15" customHeight="1">
      <c r="P864" s="13"/>
    </row>
    <row r="865" spans="16:16" ht="15" customHeight="1">
      <c r="P865" s="13"/>
    </row>
    <row r="866" spans="16:16" ht="15" customHeight="1">
      <c r="P866" s="13"/>
    </row>
    <row r="867" spans="16:16" ht="15" customHeight="1">
      <c r="P867" s="13"/>
    </row>
    <row r="868" spans="16:16" ht="15" customHeight="1">
      <c r="P868" s="13"/>
    </row>
    <row r="869" spans="16:16" ht="15" customHeight="1">
      <c r="P869" s="13"/>
    </row>
    <row r="870" spans="16:16" ht="15" customHeight="1">
      <c r="P870" s="13"/>
    </row>
    <row r="871" spans="16:16" ht="15" customHeight="1">
      <c r="P871" s="13"/>
    </row>
    <row r="872" spans="16:16" ht="15" customHeight="1">
      <c r="P872" s="13"/>
    </row>
    <row r="873" spans="16:16" ht="15" customHeight="1">
      <c r="P873" s="13"/>
    </row>
    <row r="874" spans="16:16" ht="15" customHeight="1">
      <c r="P874" s="13"/>
    </row>
    <row r="875" spans="16:16" ht="15" customHeight="1">
      <c r="P875" s="13"/>
    </row>
    <row r="876" spans="16:16" ht="15" customHeight="1">
      <c r="P876" s="13"/>
    </row>
    <row r="877" spans="16:16" ht="15" customHeight="1">
      <c r="P877" s="13"/>
    </row>
    <row r="878" spans="16:16" ht="15" customHeight="1">
      <c r="P878" s="13"/>
    </row>
    <row r="879" spans="16:16" ht="15" customHeight="1">
      <c r="P879" s="13"/>
    </row>
    <row r="880" spans="16:16" ht="15" customHeight="1">
      <c r="P880" s="13"/>
    </row>
    <row r="881" spans="16:16" ht="15" customHeight="1">
      <c r="P881" s="13"/>
    </row>
    <row r="882" spans="16:16" ht="15" customHeight="1">
      <c r="P882" s="13"/>
    </row>
    <row r="883" spans="16:16" ht="15" customHeight="1">
      <c r="P883" s="13"/>
    </row>
    <row r="884" spans="16:16" ht="15" customHeight="1">
      <c r="P884" s="13"/>
    </row>
    <row r="885" spans="16:16" ht="15" customHeight="1">
      <c r="P885" s="13"/>
    </row>
    <row r="886" spans="16:16" ht="15" customHeight="1">
      <c r="P886" s="13"/>
    </row>
    <row r="887" spans="16:16" ht="15" customHeight="1">
      <c r="P887" s="13"/>
    </row>
    <row r="888" spans="16:16" ht="15" customHeight="1">
      <c r="P888" s="13"/>
    </row>
    <row r="889" spans="16:16" ht="15" customHeight="1">
      <c r="P889" s="13"/>
    </row>
    <row r="890" spans="16:16" ht="15" customHeight="1">
      <c r="P890" s="13"/>
    </row>
    <row r="891" spans="16:16" ht="15" customHeight="1">
      <c r="P891" s="13"/>
    </row>
    <row r="892" spans="16:16" ht="15" customHeight="1">
      <c r="P892" s="13"/>
    </row>
    <row r="893" spans="16:16" ht="15" customHeight="1">
      <c r="P893" s="13"/>
    </row>
    <row r="894" spans="16:16" ht="15" customHeight="1">
      <c r="P894" s="13"/>
    </row>
    <row r="895" spans="16:16" ht="15" customHeight="1">
      <c r="P895" s="13"/>
    </row>
    <row r="896" spans="16:16" ht="15" customHeight="1">
      <c r="P896" s="13"/>
    </row>
    <row r="897" spans="16:16" ht="15" customHeight="1">
      <c r="P897" s="13"/>
    </row>
    <row r="898" spans="16:16" ht="15" customHeight="1">
      <c r="P898" s="13"/>
    </row>
    <row r="899" spans="16:16" ht="15" customHeight="1">
      <c r="P899" s="13"/>
    </row>
    <row r="900" spans="16:16" ht="15" customHeight="1">
      <c r="P900" s="13"/>
    </row>
    <row r="901" spans="16:16" ht="15" customHeight="1">
      <c r="P901" s="13"/>
    </row>
    <row r="902" spans="16:16" ht="15" customHeight="1">
      <c r="P902" s="13"/>
    </row>
    <row r="903" spans="16:16" ht="15" customHeight="1">
      <c r="P903" s="13"/>
    </row>
    <row r="904" spans="16:16" ht="15" customHeight="1">
      <c r="P904" s="13"/>
    </row>
    <row r="905" spans="16:16" ht="15" customHeight="1">
      <c r="P905" s="13"/>
    </row>
    <row r="906" spans="16:16" ht="15" customHeight="1">
      <c r="P906" s="13"/>
    </row>
    <row r="907" spans="16:16" ht="15" customHeight="1">
      <c r="P907" s="13"/>
    </row>
    <row r="908" spans="16:16" ht="15" customHeight="1">
      <c r="P908" s="13"/>
    </row>
    <row r="909" spans="16:16" ht="15" customHeight="1">
      <c r="P909" s="13"/>
    </row>
    <row r="910" spans="16:16" ht="15" customHeight="1">
      <c r="P910" s="13"/>
    </row>
    <row r="911" spans="16:16" ht="15" customHeight="1">
      <c r="P911" s="13"/>
    </row>
    <row r="912" spans="16:16" ht="15" customHeight="1">
      <c r="P912" s="13"/>
    </row>
    <row r="913" spans="16:16" ht="15" customHeight="1">
      <c r="P913" s="13"/>
    </row>
    <row r="914" spans="16:16" ht="15" customHeight="1">
      <c r="P914" s="13"/>
    </row>
    <row r="915" spans="16:16" ht="15" customHeight="1">
      <c r="P915" s="13"/>
    </row>
    <row r="916" spans="16:16" ht="15" customHeight="1">
      <c r="P916" s="13"/>
    </row>
    <row r="917" spans="16:16" ht="15" customHeight="1">
      <c r="P917" s="13"/>
    </row>
    <row r="918" spans="16:16" ht="15" customHeight="1">
      <c r="P918" s="13"/>
    </row>
    <row r="919" spans="16:16" ht="15" customHeight="1">
      <c r="P919" s="13"/>
    </row>
    <row r="920" spans="16:16" ht="15" customHeight="1">
      <c r="P920" s="13"/>
    </row>
    <row r="921" spans="16:16" ht="15" customHeight="1">
      <c r="P921" s="13"/>
    </row>
    <row r="922" spans="16:16" ht="15" customHeight="1">
      <c r="P922" s="13"/>
    </row>
    <row r="923" spans="16:16" ht="15" customHeight="1">
      <c r="P923" s="13"/>
    </row>
    <row r="924" spans="16:16" ht="15" customHeight="1">
      <c r="P924" s="13"/>
    </row>
    <row r="925" spans="16:16" ht="15" customHeight="1">
      <c r="P925" s="13"/>
    </row>
    <row r="926" spans="16:16" ht="15" customHeight="1">
      <c r="P926" s="13"/>
    </row>
    <row r="927" spans="16:16" ht="15" customHeight="1">
      <c r="P927" s="13"/>
    </row>
    <row r="928" spans="16:16" ht="15" customHeight="1">
      <c r="P928" s="13"/>
    </row>
    <row r="929" spans="16:16" ht="15" customHeight="1">
      <c r="P929" s="13"/>
    </row>
    <row r="930" spans="16:16" ht="15" customHeight="1">
      <c r="P930" s="13"/>
    </row>
    <row r="931" spans="16:16" ht="15" customHeight="1">
      <c r="P931" s="13"/>
    </row>
    <row r="932" spans="16:16" ht="15" customHeight="1">
      <c r="P932" s="13"/>
    </row>
    <row r="933" spans="16:16" ht="15" customHeight="1">
      <c r="P933" s="13"/>
    </row>
    <row r="934" spans="16:16" ht="15" customHeight="1">
      <c r="P934" s="13"/>
    </row>
    <row r="935" spans="16:16" ht="15" customHeight="1">
      <c r="P935" s="13"/>
    </row>
    <row r="936" spans="16:16" ht="15" customHeight="1">
      <c r="P936" s="13"/>
    </row>
    <row r="937" spans="16:16" ht="15" customHeight="1">
      <c r="P937" s="13"/>
    </row>
    <row r="938" spans="16:16" ht="15" customHeight="1">
      <c r="P938" s="13"/>
    </row>
    <row r="939" spans="16:16" ht="15" customHeight="1">
      <c r="P939" s="13"/>
    </row>
    <row r="940" spans="16:16" ht="15" customHeight="1">
      <c r="P940" s="13"/>
    </row>
    <row r="941" spans="16:16" ht="15" customHeight="1">
      <c r="P941" s="13"/>
    </row>
    <row r="942" spans="16:16" ht="15" customHeight="1">
      <c r="P942" s="13"/>
    </row>
    <row r="943" spans="16:16" ht="15" customHeight="1">
      <c r="P943" s="13"/>
    </row>
    <row r="944" spans="16:16" ht="15" customHeight="1">
      <c r="P944" s="13"/>
    </row>
    <row r="945" spans="16:16" ht="15" customHeight="1">
      <c r="P945" s="13"/>
    </row>
    <row r="946" spans="16:16">
      <c r="P946" s="13"/>
    </row>
    <row r="947" spans="16:16">
      <c r="P947" s="13"/>
    </row>
    <row r="948" spans="16:16">
      <c r="P948" s="13"/>
    </row>
    <row r="949" spans="16:16">
      <c r="P949" s="13"/>
    </row>
    <row r="950" spans="16:16">
      <c r="P950" s="13"/>
    </row>
    <row r="951" spans="16:16">
      <c r="P951" s="13"/>
    </row>
    <row r="952" spans="16:16">
      <c r="P952" s="13"/>
    </row>
    <row r="953" spans="16:16">
      <c r="P953" s="13"/>
    </row>
    <row r="954" spans="16:16">
      <c r="P954" s="13"/>
    </row>
    <row r="955" spans="16:16">
      <c r="P955" s="13"/>
    </row>
    <row r="956" spans="16:16">
      <c r="P956" s="13"/>
    </row>
    <row r="957" spans="16:16">
      <c r="P957" s="13"/>
    </row>
    <row r="958" spans="16:16">
      <c r="P958" s="13"/>
    </row>
    <row r="959" spans="16:16">
      <c r="P959" s="13"/>
    </row>
    <row r="960" spans="16:16">
      <c r="P960" s="13"/>
    </row>
    <row r="961" spans="16:16">
      <c r="P961" s="13"/>
    </row>
    <row r="962" spans="16:16">
      <c r="P962" s="13"/>
    </row>
    <row r="963" spans="16:16">
      <c r="P963" s="13"/>
    </row>
    <row r="964" spans="16:16">
      <c r="P964" s="13"/>
    </row>
    <row r="965" spans="16:16">
      <c r="P965" s="13"/>
    </row>
    <row r="966" spans="16:16">
      <c r="P966" s="13"/>
    </row>
    <row r="967" spans="16:16">
      <c r="P967" s="13"/>
    </row>
    <row r="968" spans="16:16">
      <c r="P968" s="13"/>
    </row>
    <row r="969" spans="16:16">
      <c r="P969" s="13"/>
    </row>
    <row r="970" spans="16:16">
      <c r="P970" s="13"/>
    </row>
    <row r="971" spans="16:16">
      <c r="P971" s="13"/>
    </row>
    <row r="972" spans="16:16">
      <c r="P972" s="13"/>
    </row>
    <row r="973" spans="16:16">
      <c r="P973" s="13"/>
    </row>
    <row r="974" spans="16:16">
      <c r="P974" s="13"/>
    </row>
    <row r="975" spans="16:16">
      <c r="P975" s="13"/>
    </row>
    <row r="976" spans="16:16">
      <c r="P976" s="13"/>
    </row>
    <row r="977" spans="16:16">
      <c r="P977" s="13"/>
    </row>
    <row r="978" spans="16:16">
      <c r="P978" s="13"/>
    </row>
    <row r="979" spans="16:16">
      <c r="P979" s="13"/>
    </row>
    <row r="980" spans="16:16">
      <c r="P980" s="13"/>
    </row>
    <row r="981" spans="16:16">
      <c r="P981" s="13"/>
    </row>
    <row r="982" spans="16:16">
      <c r="P982" s="13"/>
    </row>
    <row r="983" spans="16:16">
      <c r="P983" s="13"/>
    </row>
    <row r="984" spans="16:16">
      <c r="P984" s="13"/>
    </row>
    <row r="985" spans="16:16">
      <c r="P985" s="13"/>
    </row>
    <row r="986" spans="16:16">
      <c r="P986" s="13"/>
    </row>
    <row r="987" spans="16:16">
      <c r="P987" s="13"/>
    </row>
    <row r="988" spans="16:16">
      <c r="P988" s="13"/>
    </row>
    <row r="989" spans="16:16">
      <c r="P989" s="13"/>
    </row>
    <row r="990" spans="16:16">
      <c r="P990" s="13"/>
    </row>
    <row r="991" spans="16:16">
      <c r="P991" s="13"/>
    </row>
    <row r="992" spans="16:16">
      <c r="P992" s="13"/>
    </row>
    <row r="993" spans="16:16">
      <c r="P993" s="13"/>
    </row>
    <row r="994" spans="16:16">
      <c r="P994" s="13"/>
    </row>
    <row r="995" spans="16:16">
      <c r="P995" s="13"/>
    </row>
    <row r="996" spans="16:16">
      <c r="P996" s="13"/>
    </row>
    <row r="997" spans="16:16">
      <c r="P997" s="13"/>
    </row>
    <row r="998" spans="16:16">
      <c r="P998" s="13"/>
    </row>
    <row r="999" spans="16:16">
      <c r="P999" s="13"/>
    </row>
    <row r="1000" spans="16:16">
      <c r="P1000" s="13"/>
    </row>
    <row r="1001" spans="16:16">
      <c r="P1001" s="13"/>
    </row>
    <row r="1002" spans="16:16">
      <c r="P1002" s="13"/>
    </row>
    <row r="1003" spans="16:16">
      <c r="P1003" s="13"/>
    </row>
    <row r="1004" spans="16:16">
      <c r="P1004" s="13"/>
    </row>
    <row r="1005" spans="16:16">
      <c r="P1005" s="13"/>
    </row>
    <row r="1006" spans="16:16">
      <c r="P1006" s="13"/>
    </row>
    <row r="1007" spans="16:16">
      <c r="P1007" s="13"/>
    </row>
    <row r="1008" spans="16:16">
      <c r="P1008" s="13"/>
    </row>
    <row r="1009" spans="16:16">
      <c r="P1009" s="13"/>
    </row>
    <row r="1010" spans="16:16">
      <c r="P1010" s="13"/>
    </row>
    <row r="1011" spans="16:16">
      <c r="P1011" s="13"/>
    </row>
    <row r="1012" spans="16:16">
      <c r="P1012" s="13"/>
    </row>
    <row r="1013" spans="16:16">
      <c r="P1013" s="13"/>
    </row>
    <row r="1014" spans="16:16">
      <c r="P1014" s="13"/>
    </row>
    <row r="1015" spans="16:16">
      <c r="P1015" s="13"/>
    </row>
    <row r="1016" spans="16:16">
      <c r="P1016" s="13"/>
    </row>
    <row r="1017" spans="16:16">
      <c r="P1017" s="13"/>
    </row>
    <row r="1018" spans="16:16">
      <c r="P1018" s="13"/>
    </row>
    <row r="1019" spans="16:16">
      <c r="P1019" s="13"/>
    </row>
    <row r="1020" spans="16:16">
      <c r="P1020" s="13"/>
    </row>
    <row r="1021" spans="16:16">
      <c r="P1021" s="13"/>
    </row>
    <row r="1022" spans="16:16">
      <c r="P1022" s="13"/>
    </row>
    <row r="1023" spans="16:16">
      <c r="P1023" s="13"/>
    </row>
    <row r="1024" spans="16:16">
      <c r="P1024" s="13"/>
    </row>
    <row r="1025" spans="16:16">
      <c r="P1025" s="13"/>
    </row>
    <row r="1026" spans="16:16">
      <c r="P1026" s="13"/>
    </row>
    <row r="1027" spans="16:16">
      <c r="P1027" s="13"/>
    </row>
    <row r="1028" spans="16:16">
      <c r="P1028" s="13"/>
    </row>
    <row r="1029" spans="16:16">
      <c r="P1029" s="13"/>
    </row>
    <row r="1030" spans="16:16">
      <c r="P1030" s="13"/>
    </row>
    <row r="1031" spans="16:16">
      <c r="P1031" s="13"/>
    </row>
    <row r="1032" spans="16:16">
      <c r="P1032" s="13"/>
    </row>
    <row r="1033" spans="16:16">
      <c r="P1033" s="13"/>
    </row>
    <row r="1034" spans="16:16">
      <c r="P1034" s="13"/>
    </row>
    <row r="1035" spans="16:16">
      <c r="P1035" s="13"/>
    </row>
    <row r="1036" spans="16:16">
      <c r="P1036" s="13"/>
    </row>
    <row r="1037" spans="16:16">
      <c r="P1037" s="13"/>
    </row>
    <row r="1038" spans="16:16">
      <c r="P1038" s="13"/>
    </row>
    <row r="1039" spans="16:16">
      <c r="P1039" s="13"/>
    </row>
    <row r="1040" spans="16:16">
      <c r="P1040" s="13"/>
    </row>
    <row r="1041" spans="16:16">
      <c r="P1041" s="13"/>
    </row>
    <row r="1042" spans="16:16">
      <c r="P1042" s="13"/>
    </row>
    <row r="1043" spans="16:16">
      <c r="P1043" s="13"/>
    </row>
    <row r="1044" spans="16:16">
      <c r="P1044" s="13"/>
    </row>
    <row r="1045" spans="16:16">
      <c r="P1045" s="13"/>
    </row>
    <row r="1046" spans="16:16">
      <c r="P1046" s="13"/>
    </row>
    <row r="1047" spans="16:16">
      <c r="P1047" s="13"/>
    </row>
    <row r="1048" spans="16:16">
      <c r="P1048" s="13"/>
    </row>
    <row r="1049" spans="16:16">
      <c r="P1049" s="13"/>
    </row>
    <row r="1050" spans="16:16">
      <c r="P1050" s="13"/>
    </row>
    <row r="1051" spans="16:16">
      <c r="P1051" s="13"/>
    </row>
    <row r="1052" spans="16:16">
      <c r="P1052" s="13"/>
    </row>
    <row r="1053" spans="16:16">
      <c r="P1053" s="13"/>
    </row>
    <row r="1054" spans="16:16">
      <c r="P1054" s="13"/>
    </row>
    <row r="1055" spans="16:16">
      <c r="P1055" s="13"/>
    </row>
    <row r="1056" spans="16:16">
      <c r="P1056" s="13"/>
    </row>
    <row r="1057" spans="16:16">
      <c r="P1057" s="13"/>
    </row>
    <row r="1058" spans="16:16">
      <c r="P1058" s="13"/>
    </row>
    <row r="1059" spans="16:16">
      <c r="P1059" s="13"/>
    </row>
    <row r="1060" spans="16:16">
      <c r="P1060" s="13"/>
    </row>
    <row r="1061" spans="16:16">
      <c r="P1061" s="13"/>
    </row>
    <row r="1062" spans="16:16">
      <c r="P1062" s="13"/>
    </row>
    <row r="1063" spans="16:16">
      <c r="P1063" s="13"/>
    </row>
    <row r="1064" spans="16:16">
      <c r="P1064" s="13"/>
    </row>
    <row r="1065" spans="16:16">
      <c r="P1065" s="13"/>
    </row>
    <row r="1066" spans="16:16">
      <c r="P1066" s="13"/>
    </row>
    <row r="1067" spans="16:16">
      <c r="P1067" s="13"/>
    </row>
    <row r="1068" spans="16:16">
      <c r="P1068" s="13"/>
    </row>
    <row r="1069" spans="16:16">
      <c r="P1069" s="13"/>
    </row>
    <row r="1070" spans="16:16">
      <c r="P1070" s="13"/>
    </row>
    <row r="1071" spans="16:16">
      <c r="P1071" s="13"/>
    </row>
    <row r="1072" spans="16:16">
      <c r="P1072" s="13"/>
    </row>
    <row r="1073" spans="16:16">
      <c r="P1073" s="13"/>
    </row>
    <row r="1074" spans="16:16">
      <c r="P1074" s="13"/>
    </row>
    <row r="1075" spans="16:16">
      <c r="P1075" s="13"/>
    </row>
    <row r="1076" spans="16:16">
      <c r="P1076" s="13"/>
    </row>
    <row r="1077" spans="16:16">
      <c r="P1077" s="13"/>
    </row>
    <row r="1078" spans="16:16">
      <c r="P1078" s="13"/>
    </row>
    <row r="1079" spans="16:16">
      <c r="P1079" s="13"/>
    </row>
    <row r="1080" spans="16:16">
      <c r="P1080" s="13"/>
    </row>
    <row r="1081" spans="16:16">
      <c r="P1081" s="13"/>
    </row>
    <row r="1082" spans="16:16">
      <c r="P1082" s="13"/>
    </row>
    <row r="1083" spans="16:16">
      <c r="P1083" s="13"/>
    </row>
    <row r="1084" spans="16:16">
      <c r="P1084" s="13"/>
    </row>
    <row r="1085" spans="16:16">
      <c r="P1085" s="13"/>
    </row>
    <row r="1086" spans="16:16">
      <c r="P1086" s="13"/>
    </row>
    <row r="1087" spans="16:16">
      <c r="P1087" s="13"/>
    </row>
    <row r="1088" spans="16:16">
      <c r="P1088" s="13"/>
    </row>
    <row r="1089" spans="16:16">
      <c r="P1089" s="13"/>
    </row>
    <row r="1090" spans="16:16">
      <c r="P1090" s="13"/>
    </row>
    <row r="1091" spans="16:16">
      <c r="P1091" s="13"/>
    </row>
    <row r="1092" spans="16:16">
      <c r="P1092" s="13"/>
    </row>
    <row r="1093" spans="16:16">
      <c r="P1093" s="13"/>
    </row>
    <row r="1094" spans="16:16">
      <c r="P1094" s="13"/>
    </row>
    <row r="1095" spans="16:16">
      <c r="P1095" s="13"/>
    </row>
    <row r="1096" spans="16:16">
      <c r="P1096" s="13"/>
    </row>
    <row r="1097" spans="16:16">
      <c r="P1097" s="13"/>
    </row>
    <row r="1098" spans="16:16">
      <c r="P1098" s="13"/>
    </row>
    <row r="1099" spans="16:16">
      <c r="P1099" s="13"/>
    </row>
    <row r="1100" spans="16:16">
      <c r="P1100" s="13"/>
    </row>
    <row r="1101" spans="16:16">
      <c r="P1101" s="13"/>
    </row>
    <row r="1102" spans="16:16">
      <c r="P1102" s="13"/>
    </row>
    <row r="1103" spans="16:16">
      <c r="P1103" s="13"/>
    </row>
    <row r="1104" spans="16:16">
      <c r="P1104" s="13"/>
    </row>
    <row r="1105" spans="16:16">
      <c r="P1105" s="13"/>
    </row>
    <row r="1106" spans="16:16">
      <c r="P1106" s="13"/>
    </row>
    <row r="1107" spans="16:16">
      <c r="P1107" s="13"/>
    </row>
    <row r="1108" spans="16:16">
      <c r="P1108" s="13"/>
    </row>
    <row r="1109" spans="16:16">
      <c r="P1109" s="13"/>
    </row>
    <row r="1110" spans="16:16">
      <c r="P1110" s="13"/>
    </row>
    <row r="1111" spans="16:16">
      <c r="P1111" s="13"/>
    </row>
    <row r="1112" spans="16:16">
      <c r="P1112" s="13"/>
    </row>
    <row r="1113" spans="16:16">
      <c r="P1113" s="13"/>
    </row>
    <row r="1114" spans="16:16">
      <c r="P1114" s="13"/>
    </row>
    <row r="1115" spans="16:16">
      <c r="P1115" s="13"/>
    </row>
    <row r="1116" spans="16:16">
      <c r="P1116" s="13"/>
    </row>
    <row r="1117" spans="16:16">
      <c r="P1117" s="13"/>
    </row>
    <row r="1118" spans="16:16">
      <c r="P1118" s="13"/>
    </row>
    <row r="1119" spans="16:16">
      <c r="P1119" s="13"/>
    </row>
    <row r="1120" spans="16:16">
      <c r="P1120" s="13"/>
    </row>
    <row r="1121" spans="16:16">
      <c r="P1121" s="13"/>
    </row>
    <row r="1122" spans="16:16">
      <c r="P1122" s="13"/>
    </row>
    <row r="1123" spans="16:16">
      <c r="P1123" s="13"/>
    </row>
    <row r="1124" spans="16:16">
      <c r="P1124" s="13"/>
    </row>
    <row r="1125" spans="16:16">
      <c r="P1125" s="13"/>
    </row>
    <row r="1126" spans="16:16">
      <c r="P1126" s="13"/>
    </row>
    <row r="1127" spans="16:16">
      <c r="P1127" s="13"/>
    </row>
    <row r="1128" spans="16:16">
      <c r="P1128" s="13"/>
    </row>
    <row r="1129" spans="16:16">
      <c r="P1129" s="13"/>
    </row>
    <row r="1130" spans="16:16">
      <c r="P1130" s="13"/>
    </row>
    <row r="1131" spans="16:16">
      <c r="P1131" s="13"/>
    </row>
    <row r="1132" spans="16:16">
      <c r="P1132" s="13"/>
    </row>
    <row r="1133" spans="16:16">
      <c r="P1133" s="13"/>
    </row>
    <row r="1134" spans="16:16">
      <c r="P1134" s="13"/>
    </row>
    <row r="1135" spans="16:16">
      <c r="P1135" s="13"/>
    </row>
    <row r="1136" spans="16:16">
      <c r="P1136" s="13"/>
    </row>
    <row r="1137" spans="16:16">
      <c r="P1137" s="13"/>
    </row>
    <row r="1138" spans="16:16">
      <c r="P1138" s="13"/>
    </row>
    <row r="1139" spans="16:16">
      <c r="P1139" s="13"/>
    </row>
    <row r="1140" spans="16:16">
      <c r="P1140" s="13"/>
    </row>
    <row r="1141" spans="16:16">
      <c r="P1141" s="13"/>
    </row>
    <row r="1142" spans="16:16">
      <c r="P1142" s="13"/>
    </row>
    <row r="1143" spans="16:16">
      <c r="P1143" s="13"/>
    </row>
    <row r="1144" spans="16:16">
      <c r="P1144" s="13"/>
    </row>
    <row r="1145" spans="16:16">
      <c r="P1145" s="13"/>
    </row>
    <row r="1146" spans="16:16">
      <c r="P1146" s="13"/>
    </row>
    <row r="1147" spans="16:16">
      <c r="P1147" s="13"/>
    </row>
    <row r="1148" spans="16:16">
      <c r="P1148" s="13"/>
    </row>
    <row r="1149" spans="16:16">
      <c r="P1149" s="13"/>
    </row>
    <row r="1150" spans="16:16">
      <c r="P1150" s="13"/>
    </row>
    <row r="1151" spans="16:16">
      <c r="P1151" s="13"/>
    </row>
    <row r="1152" spans="16:16">
      <c r="P1152" s="13"/>
    </row>
    <row r="1153" spans="16:16">
      <c r="P1153" s="13"/>
    </row>
    <row r="1154" spans="16:16">
      <c r="P1154" s="13"/>
    </row>
    <row r="1155" spans="16:16">
      <c r="P1155" s="13"/>
    </row>
    <row r="1156" spans="16:16">
      <c r="P1156" s="13"/>
    </row>
    <row r="1157" spans="16:16">
      <c r="P1157" s="13"/>
    </row>
    <row r="1158" spans="16:16">
      <c r="P1158" s="13"/>
    </row>
    <row r="1159" spans="16:16">
      <c r="P1159" s="13"/>
    </row>
    <row r="1160" spans="16:16">
      <c r="P1160" s="13"/>
    </row>
    <row r="1161" spans="16:16">
      <c r="P1161" s="13"/>
    </row>
    <row r="1162" spans="16:16">
      <c r="P1162" s="13"/>
    </row>
    <row r="1163" spans="16:16">
      <c r="P1163" s="13"/>
    </row>
    <row r="1164" spans="16:16">
      <c r="P1164" s="13"/>
    </row>
    <row r="1165" spans="16:16">
      <c r="P1165" s="13"/>
    </row>
    <row r="1166" spans="16:16">
      <c r="P1166" s="13"/>
    </row>
    <row r="1167" spans="16:16">
      <c r="P1167" s="13"/>
    </row>
    <row r="1168" spans="16:16">
      <c r="P1168" s="13"/>
    </row>
    <row r="1169" spans="16:16">
      <c r="P1169" s="13"/>
    </row>
    <row r="1170" spans="16:16">
      <c r="P1170" s="13"/>
    </row>
    <row r="1171" spans="16:16">
      <c r="P1171" s="13"/>
    </row>
    <row r="1172" spans="16:16">
      <c r="P1172" s="13"/>
    </row>
    <row r="1173" spans="16:16">
      <c r="P1173" s="13"/>
    </row>
    <row r="1174" spans="16:16">
      <c r="P1174" s="13"/>
    </row>
    <row r="1175" spans="16:16">
      <c r="P1175" s="13"/>
    </row>
    <row r="1176" spans="16:16">
      <c r="P1176" s="13"/>
    </row>
    <row r="1177" spans="16:16">
      <c r="P1177" s="13"/>
    </row>
    <row r="1178" spans="16:16">
      <c r="P1178" s="13"/>
    </row>
    <row r="1179" spans="16:16">
      <c r="P1179" s="13"/>
    </row>
    <row r="1180" spans="16:16">
      <c r="P1180" s="13"/>
    </row>
    <row r="1181" spans="16:16">
      <c r="P1181" s="13"/>
    </row>
    <row r="1182" spans="16:16">
      <c r="P1182" s="13"/>
    </row>
    <row r="1183" spans="16:16">
      <c r="P1183" s="13"/>
    </row>
    <row r="1184" spans="16:16">
      <c r="P1184" s="13"/>
    </row>
    <row r="1185" spans="16:16">
      <c r="P1185" s="13"/>
    </row>
    <row r="1186" spans="16:16">
      <c r="P1186" s="13"/>
    </row>
    <row r="1187" spans="16:16">
      <c r="P1187" s="13"/>
    </row>
    <row r="1188" spans="16:16">
      <c r="P1188" s="13"/>
    </row>
    <row r="1189" spans="16:16">
      <c r="P1189" s="13"/>
    </row>
    <row r="1190" spans="16:16">
      <c r="P1190" s="13"/>
    </row>
    <row r="1191" spans="16:16">
      <c r="P1191" s="13"/>
    </row>
    <row r="1192" spans="16:16">
      <c r="P1192" s="13"/>
    </row>
    <row r="1193" spans="16:16">
      <c r="P1193" s="13"/>
    </row>
    <row r="1194" spans="16:16">
      <c r="P1194" s="13"/>
    </row>
    <row r="1195" spans="16:16">
      <c r="P1195" s="13"/>
    </row>
    <row r="1196" spans="16:16">
      <c r="P1196" s="13"/>
    </row>
    <row r="1197" spans="16:16">
      <c r="P1197" s="13"/>
    </row>
    <row r="1198" spans="16:16">
      <c r="P1198" s="13"/>
    </row>
    <row r="1199" spans="16:16">
      <c r="P1199" s="13"/>
    </row>
    <row r="1200" spans="16:16">
      <c r="P1200" s="13"/>
    </row>
    <row r="1201" spans="16:16">
      <c r="P1201" s="13"/>
    </row>
    <row r="1202" spans="16:16">
      <c r="P1202" s="13"/>
    </row>
    <row r="1203" spans="16:16">
      <c r="P1203" s="13"/>
    </row>
    <row r="1204" spans="16:16">
      <c r="P1204" s="13"/>
    </row>
    <row r="1205" spans="16:16">
      <c r="P1205" s="13"/>
    </row>
    <row r="1206" spans="16:16">
      <c r="P1206" s="13"/>
    </row>
    <row r="1207" spans="16:16">
      <c r="P1207" s="13"/>
    </row>
    <row r="1208" spans="16:16">
      <c r="P1208" s="13"/>
    </row>
    <row r="1209" spans="16:16">
      <c r="P1209" s="13"/>
    </row>
    <row r="1210" spans="16:16">
      <c r="P1210" s="13"/>
    </row>
    <row r="1211" spans="16:16">
      <c r="P1211" s="13"/>
    </row>
    <row r="1212" spans="16:16">
      <c r="P1212" s="13"/>
    </row>
    <row r="1213" spans="16:16">
      <c r="P1213" s="13"/>
    </row>
    <row r="1214" spans="16:16">
      <c r="P1214" s="13"/>
    </row>
    <row r="1215" spans="16:16">
      <c r="P1215" s="13"/>
    </row>
    <row r="1216" spans="16:16">
      <c r="P1216" s="13"/>
    </row>
    <row r="1217" spans="16:16">
      <c r="P1217" s="13"/>
    </row>
    <row r="1218" spans="16:16">
      <c r="P1218" s="13"/>
    </row>
    <row r="1219" spans="16:16">
      <c r="P1219" s="13"/>
    </row>
    <row r="1220" spans="16:16">
      <c r="P1220" s="13"/>
    </row>
    <row r="1221" spans="16:16">
      <c r="P1221" s="13"/>
    </row>
    <row r="1222" spans="16:16">
      <c r="P1222" s="13"/>
    </row>
    <row r="1223" spans="16:16">
      <c r="P1223" s="13"/>
    </row>
    <row r="1224" spans="16:16">
      <c r="P1224" s="13"/>
    </row>
    <row r="1225" spans="16:16">
      <c r="P1225" s="13"/>
    </row>
    <row r="1226" spans="16:16">
      <c r="P1226" s="13"/>
    </row>
    <row r="1227" spans="16:16">
      <c r="P1227" s="13"/>
    </row>
    <row r="1228" spans="16:16">
      <c r="P1228" s="13"/>
    </row>
    <row r="1229" spans="16:16">
      <c r="P1229" s="13"/>
    </row>
    <row r="1230" spans="16:16">
      <c r="P1230" s="13"/>
    </row>
    <row r="1231" spans="16:16">
      <c r="P1231" s="13"/>
    </row>
    <row r="1232" spans="16:16">
      <c r="P1232" s="13"/>
    </row>
    <row r="1233" spans="16:16">
      <c r="P1233" s="13"/>
    </row>
    <row r="1234" spans="16:16">
      <c r="P1234" s="13"/>
    </row>
    <row r="1235" spans="16:16">
      <c r="P1235" s="13"/>
    </row>
    <row r="1236" spans="16:16">
      <c r="P1236" s="13"/>
    </row>
    <row r="1237" spans="16:16">
      <c r="P1237" s="13"/>
    </row>
    <row r="1238" spans="16:16">
      <c r="P1238" s="13"/>
    </row>
    <row r="1239" spans="16:16">
      <c r="P1239" s="13"/>
    </row>
    <row r="1240" spans="16:16">
      <c r="P1240" s="13"/>
    </row>
    <row r="1241" spans="16:16">
      <c r="P1241" s="13"/>
    </row>
    <row r="1242" spans="16:16">
      <c r="P1242" s="13"/>
    </row>
    <row r="1243" spans="16:16">
      <c r="P1243" s="13"/>
    </row>
    <row r="1244" spans="16:16">
      <c r="P1244" s="13"/>
    </row>
    <row r="1245" spans="16:16">
      <c r="P1245" s="13"/>
    </row>
    <row r="1246" spans="16:16">
      <c r="P1246" s="13"/>
    </row>
    <row r="1247" spans="16:16">
      <c r="P1247" s="13"/>
    </row>
    <row r="1248" spans="16:16">
      <c r="P1248" s="13"/>
    </row>
    <row r="1249" spans="16:16">
      <c r="P1249" s="13"/>
    </row>
    <row r="1250" spans="16:16">
      <c r="P1250" s="13"/>
    </row>
    <row r="1251" spans="16:16">
      <c r="P1251" s="13"/>
    </row>
    <row r="1252" spans="16:16">
      <c r="P1252" s="13"/>
    </row>
    <row r="1253" spans="16:16">
      <c r="P1253" s="13"/>
    </row>
    <row r="1254" spans="16:16">
      <c r="P1254" s="13"/>
    </row>
    <row r="1255" spans="16:16">
      <c r="P1255" s="13"/>
    </row>
    <row r="1256" spans="16:16">
      <c r="P1256" s="13"/>
    </row>
    <row r="1257" spans="16:16">
      <c r="P1257" s="13"/>
    </row>
    <row r="1258" spans="16:16">
      <c r="P1258" s="13"/>
    </row>
    <row r="1259" spans="16:16">
      <c r="P1259" s="13"/>
    </row>
    <row r="1260" spans="16:16">
      <c r="P1260" s="13"/>
    </row>
    <row r="1261" spans="16:16">
      <c r="P1261" s="13"/>
    </row>
    <row r="1262" spans="16:16">
      <c r="P1262" s="13"/>
    </row>
    <row r="1263" spans="16:16">
      <c r="P1263" s="13"/>
    </row>
    <row r="1264" spans="16:16">
      <c r="P1264" s="13"/>
    </row>
    <row r="1265" spans="16:16">
      <c r="P1265" s="13"/>
    </row>
    <row r="1266" spans="16:16">
      <c r="P1266" s="13"/>
    </row>
    <row r="1267" spans="16:16">
      <c r="P1267" s="13"/>
    </row>
    <row r="1268" spans="16:16">
      <c r="P1268" s="13"/>
    </row>
    <row r="1269" spans="16:16">
      <c r="P1269" s="13"/>
    </row>
    <row r="1270" spans="16:16">
      <c r="P1270" s="13"/>
    </row>
    <row r="1271" spans="16:16">
      <c r="P1271" s="13"/>
    </row>
    <row r="1272" spans="16:16">
      <c r="P1272" s="13"/>
    </row>
    <row r="1273" spans="16:16">
      <c r="P1273" s="13"/>
    </row>
    <row r="1274" spans="16:16">
      <c r="P1274" s="13"/>
    </row>
    <row r="1275" spans="16:16">
      <c r="P1275" s="13"/>
    </row>
    <row r="1276" spans="16:16">
      <c r="P1276" s="13"/>
    </row>
    <row r="1277" spans="16:16">
      <c r="P1277" s="13"/>
    </row>
    <row r="1278" spans="16:16">
      <c r="P1278" s="13"/>
    </row>
    <row r="1279" spans="16:16">
      <c r="P1279" s="13"/>
    </row>
    <row r="1280" spans="16:16">
      <c r="P1280" s="13"/>
    </row>
    <row r="1281" spans="16:16">
      <c r="P1281" s="13"/>
    </row>
    <row r="1282" spans="16:16">
      <c r="P1282" s="13"/>
    </row>
    <row r="1283" spans="16:16">
      <c r="P1283" s="13"/>
    </row>
    <row r="1284" spans="16:16">
      <c r="P1284" s="13"/>
    </row>
    <row r="1285" spans="16:16">
      <c r="P1285" s="13"/>
    </row>
    <row r="1286" spans="16:16">
      <c r="P1286" s="13"/>
    </row>
    <row r="1287" spans="16:16">
      <c r="P1287" s="13"/>
    </row>
    <row r="1288" spans="16:16">
      <c r="P1288" s="13"/>
    </row>
    <row r="1289" spans="16:16">
      <c r="P1289" s="13"/>
    </row>
    <row r="1290" spans="16:16">
      <c r="P1290" s="13"/>
    </row>
    <row r="1291" spans="16:16">
      <c r="P1291" s="13"/>
    </row>
    <row r="1292" spans="16:16">
      <c r="P1292" s="13"/>
    </row>
    <row r="1293" spans="16:16">
      <c r="P1293" s="13"/>
    </row>
    <row r="1294" spans="16:16">
      <c r="P1294" s="13"/>
    </row>
    <row r="1295" spans="16:16">
      <c r="P1295" s="13"/>
    </row>
    <row r="1296" spans="16:16">
      <c r="P1296" s="13"/>
    </row>
    <row r="1297" spans="16:16">
      <c r="P1297" s="13"/>
    </row>
    <row r="1298" spans="16:16">
      <c r="P1298" s="13"/>
    </row>
    <row r="1299" spans="16:16">
      <c r="P1299" s="13"/>
    </row>
    <row r="1300" spans="16:16">
      <c r="P1300" s="13"/>
    </row>
    <row r="1301" spans="16:16">
      <c r="P1301" s="13"/>
    </row>
    <row r="1302" spans="16:16">
      <c r="P1302" s="13"/>
    </row>
    <row r="1303" spans="16:16">
      <c r="P1303" s="13"/>
    </row>
    <row r="1304" spans="16:16">
      <c r="P1304" s="13"/>
    </row>
    <row r="1305" spans="16:16">
      <c r="P1305" s="13"/>
    </row>
    <row r="1306" spans="16:16">
      <c r="P1306" s="13"/>
    </row>
    <row r="1307" spans="16:16">
      <c r="P1307" s="13"/>
    </row>
    <row r="1308" spans="16:16">
      <c r="P1308" s="13"/>
    </row>
    <row r="1309" spans="16:16">
      <c r="P1309" s="13"/>
    </row>
    <row r="1310" spans="16:16">
      <c r="P1310" s="13"/>
    </row>
    <row r="1311" spans="16:16">
      <c r="P1311" s="13"/>
    </row>
    <row r="1312" spans="16:16">
      <c r="P1312" s="13"/>
    </row>
    <row r="1313" spans="16:16">
      <c r="P1313" s="13"/>
    </row>
    <row r="1314" spans="16:16">
      <c r="P1314" s="13"/>
    </row>
    <row r="1315" spans="16:16">
      <c r="P1315" s="13"/>
    </row>
    <row r="1316" spans="16:16">
      <c r="P1316" s="13"/>
    </row>
    <row r="1317" spans="16:16">
      <c r="P1317" s="13"/>
    </row>
    <row r="1318" spans="16:16">
      <c r="P1318" s="13"/>
    </row>
    <row r="1319" spans="16:16">
      <c r="P1319" s="13"/>
    </row>
    <row r="1320" spans="16:16">
      <c r="P1320" s="13"/>
    </row>
    <row r="1321" spans="16:16">
      <c r="P1321" s="13"/>
    </row>
    <row r="1322" spans="16:16">
      <c r="P1322" s="13"/>
    </row>
    <row r="1323" spans="16:16">
      <c r="P1323" s="13"/>
    </row>
    <row r="1324" spans="16:16">
      <c r="P1324" s="13"/>
    </row>
    <row r="1325" spans="16:16">
      <c r="P1325" s="13"/>
    </row>
    <row r="1326" spans="16:16">
      <c r="P1326" s="13"/>
    </row>
    <row r="1327" spans="16:16">
      <c r="P1327" s="13"/>
    </row>
    <row r="1328" spans="16:16">
      <c r="P1328" s="13"/>
    </row>
    <row r="1329" spans="16:16">
      <c r="P1329" s="13"/>
    </row>
    <row r="1330" spans="16:16">
      <c r="P1330" s="13"/>
    </row>
    <row r="1331" spans="16:16">
      <c r="P1331" s="13"/>
    </row>
    <row r="1332" spans="16:16">
      <c r="P1332" s="13"/>
    </row>
    <row r="1333" spans="16:16">
      <c r="P1333" s="13"/>
    </row>
    <row r="1334" spans="16:16">
      <c r="P1334" s="13"/>
    </row>
    <row r="1335" spans="16:16">
      <c r="P1335" s="13"/>
    </row>
    <row r="1336" spans="16:16">
      <c r="P1336" s="13"/>
    </row>
    <row r="1337" spans="16:16">
      <c r="P1337" s="13"/>
    </row>
    <row r="1338" spans="16:16">
      <c r="P1338" s="13"/>
    </row>
    <row r="1339" spans="16:16">
      <c r="P1339" s="13"/>
    </row>
    <row r="1340" spans="16:16">
      <c r="P1340" s="13"/>
    </row>
    <row r="1341" spans="16:16">
      <c r="P1341" s="13"/>
    </row>
    <row r="1342" spans="16:16">
      <c r="P1342" s="13"/>
    </row>
    <row r="1343" spans="16:16">
      <c r="P1343" s="13"/>
    </row>
    <row r="1344" spans="16:16">
      <c r="P1344" s="13"/>
    </row>
    <row r="1345" spans="16:16">
      <c r="P1345" s="13"/>
    </row>
    <row r="1346" spans="16:16">
      <c r="P1346" s="13"/>
    </row>
    <row r="1347" spans="16:16">
      <c r="P1347" s="13"/>
    </row>
    <row r="1348" spans="16:16">
      <c r="P1348" s="13"/>
    </row>
    <row r="1349" spans="16:16">
      <c r="P1349" s="13"/>
    </row>
    <row r="1350" spans="16:16">
      <c r="P1350" s="13"/>
    </row>
    <row r="1351" spans="16:16">
      <c r="P1351" s="13"/>
    </row>
    <row r="1352" spans="16:16">
      <c r="P1352" s="13"/>
    </row>
    <row r="1353" spans="16:16">
      <c r="P1353" s="13"/>
    </row>
    <row r="1354" spans="16:16">
      <c r="P1354" s="13"/>
    </row>
    <row r="1355" spans="16:16">
      <c r="P1355" s="13"/>
    </row>
    <row r="1356" spans="16:16">
      <c r="P1356" s="13"/>
    </row>
    <row r="1357" spans="16:16">
      <c r="P1357" s="13"/>
    </row>
    <row r="1358" spans="16:16">
      <c r="P1358" s="13"/>
    </row>
    <row r="1359" spans="16:16">
      <c r="P1359" s="13"/>
    </row>
    <row r="1360" spans="16:16">
      <c r="P1360" s="13"/>
    </row>
    <row r="1361" spans="16:16">
      <c r="P1361" s="13"/>
    </row>
    <row r="1362" spans="16:16">
      <c r="P1362" s="13"/>
    </row>
    <row r="1363" spans="16:16">
      <c r="P1363" s="13"/>
    </row>
    <row r="1364" spans="16:16">
      <c r="P1364" s="13"/>
    </row>
    <row r="1365" spans="16:16">
      <c r="P1365" s="13"/>
    </row>
    <row r="1366" spans="16:16">
      <c r="P1366" s="13"/>
    </row>
    <row r="1367" spans="16:16">
      <c r="P1367" s="13"/>
    </row>
    <row r="1368" spans="16:16">
      <c r="P1368" s="13"/>
    </row>
    <row r="1369" spans="16:16">
      <c r="P1369" s="13"/>
    </row>
    <row r="1370" spans="16:16">
      <c r="P1370" s="13"/>
    </row>
    <row r="1371" spans="16:16">
      <c r="P1371" s="13"/>
    </row>
    <row r="1372" spans="16:16">
      <c r="P1372" s="13"/>
    </row>
    <row r="1373" spans="16:16">
      <c r="P1373" s="13"/>
    </row>
    <row r="1374" spans="16:16">
      <c r="P1374" s="13"/>
    </row>
    <row r="1375" spans="16:16">
      <c r="P1375" s="13"/>
    </row>
    <row r="1376" spans="16:16">
      <c r="P1376" s="13"/>
    </row>
    <row r="1377" spans="16:16">
      <c r="P1377" s="13"/>
    </row>
    <row r="1378" spans="16:16">
      <c r="P1378" s="13"/>
    </row>
    <row r="1379" spans="16:16">
      <c r="P1379" s="13"/>
    </row>
    <row r="1380" spans="16:16">
      <c r="P1380" s="13"/>
    </row>
    <row r="1381" spans="16:16">
      <c r="P1381" s="13"/>
    </row>
    <row r="1382" spans="16:16">
      <c r="P1382" s="13"/>
    </row>
    <row r="1383" spans="16:16">
      <c r="P1383" s="13"/>
    </row>
    <row r="1384" spans="16:16">
      <c r="P1384" s="13"/>
    </row>
    <row r="1385" spans="16:16">
      <c r="P1385" s="13"/>
    </row>
    <row r="1386" spans="16:16">
      <c r="P1386" s="13"/>
    </row>
    <row r="1387" spans="16:16">
      <c r="P1387" s="13"/>
    </row>
    <row r="1388" spans="16:16">
      <c r="P1388" s="13"/>
    </row>
    <row r="1389" spans="16:16">
      <c r="P1389" s="13"/>
    </row>
    <row r="1390" spans="16:16">
      <c r="P1390" s="13"/>
    </row>
    <row r="1391" spans="16:16">
      <c r="P1391" s="13"/>
    </row>
    <row r="1392" spans="16:16">
      <c r="P1392" s="13"/>
    </row>
    <row r="1393" spans="16:16">
      <c r="P1393" s="13"/>
    </row>
    <row r="1394" spans="16:16">
      <c r="P1394" s="13"/>
    </row>
    <row r="1395" spans="16:16">
      <c r="P1395" s="13"/>
    </row>
    <row r="1396" spans="16:16">
      <c r="P1396" s="13"/>
    </row>
    <row r="1397" spans="16:16">
      <c r="P1397" s="13"/>
    </row>
    <row r="1398" spans="16:16">
      <c r="P1398" s="13"/>
    </row>
    <row r="1399" spans="16:16">
      <c r="P1399" s="13"/>
    </row>
    <row r="1400" spans="16:16">
      <c r="P1400" s="13"/>
    </row>
    <row r="1401" spans="16:16">
      <c r="P1401" s="13"/>
    </row>
    <row r="1402" spans="16:16">
      <c r="P1402" s="13"/>
    </row>
    <row r="1403" spans="16:16">
      <c r="P1403" s="13"/>
    </row>
    <row r="1404" spans="16:16">
      <c r="P1404" s="13"/>
    </row>
    <row r="1405" spans="16:16">
      <c r="P1405" s="13"/>
    </row>
    <row r="1406" spans="16:16">
      <c r="P1406" s="13"/>
    </row>
    <row r="1407" spans="16:16">
      <c r="P1407" s="13"/>
    </row>
    <row r="1408" spans="16:16">
      <c r="P1408" s="13"/>
    </row>
    <row r="1409" spans="16:16">
      <c r="P1409" s="13"/>
    </row>
    <row r="1410" spans="16:16">
      <c r="P1410" s="13"/>
    </row>
    <row r="1411" spans="16:16">
      <c r="P1411" s="13"/>
    </row>
    <row r="1412" spans="16:16">
      <c r="P1412" s="13"/>
    </row>
    <row r="1413" spans="16:16">
      <c r="P1413" s="13"/>
    </row>
    <row r="1414" spans="16:16">
      <c r="P1414" s="13"/>
    </row>
    <row r="1415" spans="16:16">
      <c r="P1415" s="13"/>
    </row>
    <row r="1416" spans="16:16">
      <c r="P1416" s="13"/>
    </row>
    <row r="1417" spans="16:16">
      <c r="P1417" s="13"/>
    </row>
    <row r="1418" spans="16:16">
      <c r="P1418" s="13"/>
    </row>
    <row r="1419" spans="16:16">
      <c r="P1419" s="13"/>
    </row>
    <row r="1420" spans="16:16">
      <c r="P1420" s="13"/>
    </row>
    <row r="1421" spans="16:16">
      <c r="P1421" s="13"/>
    </row>
    <row r="1422" spans="16:16">
      <c r="P1422" s="13"/>
    </row>
    <row r="1423" spans="16:16">
      <c r="P1423" s="13"/>
    </row>
    <row r="1424" spans="16:16">
      <c r="P1424" s="13"/>
    </row>
    <row r="1425" spans="16:16">
      <c r="P1425" s="13"/>
    </row>
    <row r="1426" spans="16:16">
      <c r="P1426" s="13"/>
    </row>
    <row r="1427" spans="16:16">
      <c r="P1427" s="13"/>
    </row>
    <row r="1428" spans="16:16">
      <c r="P1428" s="13"/>
    </row>
    <row r="1429" spans="16:16">
      <c r="P1429" s="13"/>
    </row>
    <row r="1430" spans="16:16">
      <c r="P1430" s="13"/>
    </row>
    <row r="1431" spans="16:16">
      <c r="P1431" s="13"/>
    </row>
    <row r="1432" spans="16:16">
      <c r="P1432" s="13"/>
    </row>
    <row r="1433" spans="16:16">
      <c r="P1433" s="13"/>
    </row>
    <row r="1434" spans="16:16">
      <c r="P1434" s="13"/>
    </row>
    <row r="1435" spans="16:16">
      <c r="P1435" s="13"/>
    </row>
    <row r="1436" spans="16:16">
      <c r="P1436" s="13"/>
    </row>
    <row r="1437" spans="16:16">
      <c r="P1437" s="13"/>
    </row>
    <row r="1438" spans="16:16">
      <c r="P1438" s="13"/>
    </row>
    <row r="1439" spans="16:16">
      <c r="P1439" s="13"/>
    </row>
    <row r="1440" spans="16:16">
      <c r="P1440" s="13"/>
    </row>
    <row r="1441" spans="16:16">
      <c r="P1441" s="13"/>
    </row>
    <row r="1442" spans="16:16">
      <c r="P1442" s="13"/>
    </row>
    <row r="1443" spans="16:16">
      <c r="P1443" s="13"/>
    </row>
    <row r="1444" spans="16:16">
      <c r="P1444" s="13"/>
    </row>
    <row r="1445" spans="16:16">
      <c r="P1445" s="13"/>
    </row>
    <row r="1446" spans="16:16">
      <c r="P1446" s="13"/>
    </row>
    <row r="1447" spans="16:16">
      <c r="P1447" s="13"/>
    </row>
    <row r="1448" spans="16:16">
      <c r="P1448" s="13"/>
    </row>
    <row r="1449" spans="16:16">
      <c r="P1449" s="13"/>
    </row>
    <row r="1450" spans="16:16">
      <c r="P1450" s="13"/>
    </row>
    <row r="1451" spans="16:16">
      <c r="P1451" s="13"/>
    </row>
    <row r="1452" spans="16:16">
      <c r="P1452" s="13"/>
    </row>
    <row r="1453" spans="16:16">
      <c r="P1453" s="13"/>
    </row>
    <row r="1454" spans="16:16">
      <c r="P1454" s="13"/>
    </row>
    <row r="1455" spans="16:16">
      <c r="P1455" s="13"/>
    </row>
    <row r="1456" spans="16:16">
      <c r="P1456" s="13"/>
    </row>
    <row r="1457" spans="16:16">
      <c r="P1457" s="13"/>
    </row>
    <row r="1458" spans="16:16">
      <c r="P1458" s="13"/>
    </row>
    <row r="1459" spans="16:16">
      <c r="P1459" s="13"/>
    </row>
    <row r="1460" spans="16:16">
      <c r="P1460" s="13"/>
    </row>
    <row r="1461" spans="16:16">
      <c r="P1461" s="13"/>
    </row>
    <row r="1462" spans="16:16">
      <c r="P1462" s="13"/>
    </row>
    <row r="1463" spans="16:16">
      <c r="P1463" s="13"/>
    </row>
    <row r="1464" spans="16:16">
      <c r="P1464" s="13"/>
    </row>
    <row r="1465" spans="16:16">
      <c r="P1465" s="13"/>
    </row>
    <row r="1466" spans="16:16">
      <c r="P1466" s="13"/>
    </row>
    <row r="1467" spans="16:16">
      <c r="P1467" s="13"/>
    </row>
    <row r="1468" spans="16:16">
      <c r="P1468" s="13"/>
    </row>
    <row r="1469" spans="16:16">
      <c r="P1469" s="13"/>
    </row>
    <row r="1470" spans="16:16">
      <c r="P1470" s="13"/>
    </row>
    <row r="1471" spans="16:16">
      <c r="P1471" s="13"/>
    </row>
    <row r="1472" spans="16:16">
      <c r="P1472" s="13"/>
    </row>
    <row r="1473" spans="16:16">
      <c r="P1473" s="13"/>
    </row>
    <row r="1474" spans="16:16">
      <c r="P1474" s="13"/>
    </row>
    <row r="1475" spans="16:16">
      <c r="P1475" s="13"/>
    </row>
    <row r="1476" spans="16:16">
      <c r="P1476" s="13"/>
    </row>
    <row r="1477" spans="16:16">
      <c r="P1477" s="13"/>
    </row>
    <row r="1478" spans="16:16">
      <c r="P1478" s="13"/>
    </row>
    <row r="1479" spans="16:16">
      <c r="P1479" s="13"/>
    </row>
    <row r="1480" spans="16:16">
      <c r="P1480" s="13"/>
    </row>
    <row r="1481" spans="16:16">
      <c r="P1481" s="13"/>
    </row>
    <row r="1482" spans="16:16">
      <c r="P1482" s="13"/>
    </row>
    <row r="1483" spans="16:16">
      <c r="P1483" s="13"/>
    </row>
    <row r="1484" spans="16:16">
      <c r="P1484" s="13"/>
    </row>
    <row r="1485" spans="16:16">
      <c r="P1485" s="13"/>
    </row>
    <row r="1486" spans="16:16">
      <c r="P1486" s="13"/>
    </row>
    <row r="1487" spans="16:16">
      <c r="P1487" s="13"/>
    </row>
    <row r="1488" spans="16:16">
      <c r="P1488" s="13"/>
    </row>
    <row r="1489" spans="16:16">
      <c r="P1489" s="13"/>
    </row>
    <row r="1490" spans="16:16">
      <c r="P1490" s="13"/>
    </row>
    <row r="1491" spans="16:16">
      <c r="P1491" s="13"/>
    </row>
    <row r="1492" spans="16:16">
      <c r="P1492" s="13"/>
    </row>
    <row r="1493" spans="16:16">
      <c r="P1493" s="13"/>
    </row>
    <row r="1494" spans="16:16">
      <c r="P1494" s="13"/>
    </row>
    <row r="1495" spans="16:16">
      <c r="P1495" s="13"/>
    </row>
    <row r="1496" spans="16:16">
      <c r="P1496" s="13"/>
    </row>
    <row r="1497" spans="16:16">
      <c r="P1497" s="13"/>
    </row>
    <row r="1498" spans="16:16">
      <c r="P1498" s="13"/>
    </row>
    <row r="1499" spans="16:16">
      <c r="P1499" s="13"/>
    </row>
    <row r="1500" spans="16:16">
      <c r="P1500" s="13"/>
    </row>
    <row r="1501" spans="16:16">
      <c r="P1501" s="13"/>
    </row>
    <row r="1502" spans="16:16">
      <c r="P1502" s="13"/>
    </row>
    <row r="1503" spans="16:16">
      <c r="P1503" s="13"/>
    </row>
    <row r="1504" spans="16:16">
      <c r="P1504" s="13"/>
    </row>
    <row r="1505" spans="16:16">
      <c r="P1505" s="13"/>
    </row>
    <row r="1506" spans="16:16">
      <c r="P1506" s="13"/>
    </row>
    <row r="1507" spans="16:16">
      <c r="P1507" s="13"/>
    </row>
    <row r="1508" spans="16:16">
      <c r="P1508" s="13"/>
    </row>
    <row r="1509" spans="16:16">
      <c r="P1509" s="13"/>
    </row>
    <row r="1510" spans="16:16">
      <c r="P1510" s="13"/>
    </row>
    <row r="1511" spans="16:16">
      <c r="P1511" s="13"/>
    </row>
    <row r="1512" spans="16:16">
      <c r="P1512" s="13"/>
    </row>
    <row r="1513" spans="16:16">
      <c r="P1513" s="13"/>
    </row>
    <row r="1514" spans="16:16">
      <c r="P1514" s="13"/>
    </row>
    <row r="1515" spans="16:16">
      <c r="P1515" s="13"/>
    </row>
    <row r="1516" spans="16:16">
      <c r="P1516" s="13"/>
    </row>
    <row r="1517" spans="16:16">
      <c r="P1517" s="13"/>
    </row>
    <row r="1518" spans="16:16">
      <c r="P1518" s="13"/>
    </row>
    <row r="1519" spans="16:16">
      <c r="P1519" s="13"/>
    </row>
    <row r="1520" spans="16:16">
      <c r="P1520" s="13"/>
    </row>
    <row r="1521" spans="16:16">
      <c r="P1521" s="13"/>
    </row>
    <row r="1522" spans="16:16">
      <c r="P1522" s="13"/>
    </row>
    <row r="1523" spans="16:16">
      <c r="P1523" s="13"/>
    </row>
    <row r="1524" spans="16:16">
      <c r="P1524" s="13"/>
    </row>
    <row r="1525" spans="16:16">
      <c r="P1525" s="13"/>
    </row>
    <row r="1526" spans="16:16">
      <c r="P1526" s="13"/>
    </row>
    <row r="1527" spans="16:16">
      <c r="P1527" s="13"/>
    </row>
    <row r="1528" spans="16:16">
      <c r="P1528" s="13"/>
    </row>
    <row r="1529" spans="16:16">
      <c r="P1529" s="13"/>
    </row>
    <row r="1530" spans="16:16">
      <c r="P1530" s="13"/>
    </row>
    <row r="1531" spans="16:16">
      <c r="P1531" s="13"/>
    </row>
    <row r="1532" spans="16:16">
      <c r="P1532" s="13"/>
    </row>
    <row r="1533" spans="16:16">
      <c r="P1533" s="13"/>
    </row>
    <row r="1534" spans="16:16">
      <c r="P1534" s="13"/>
    </row>
    <row r="1535" spans="16:16">
      <c r="P1535" s="13"/>
    </row>
    <row r="1536" spans="16:16">
      <c r="P1536" s="13"/>
    </row>
    <row r="1537" spans="16:16">
      <c r="P1537" s="13"/>
    </row>
    <row r="1538" spans="16:16">
      <c r="P1538" s="13"/>
    </row>
    <row r="1539" spans="16:16">
      <c r="P1539" s="13"/>
    </row>
    <row r="1540" spans="16:16">
      <c r="P1540" s="13"/>
    </row>
    <row r="1541" spans="16:16">
      <c r="P1541" s="13"/>
    </row>
    <row r="1542" spans="16:16">
      <c r="P1542" s="13"/>
    </row>
    <row r="1543" spans="16:16">
      <c r="P1543" s="13"/>
    </row>
    <row r="1544" spans="16:16">
      <c r="P1544" s="13"/>
    </row>
    <row r="1545" spans="16:16">
      <c r="P1545" s="13"/>
    </row>
    <row r="1546" spans="16:16">
      <c r="P1546" s="13"/>
    </row>
    <row r="1547" spans="16:16">
      <c r="P1547" s="13"/>
    </row>
    <row r="1548" spans="16:16">
      <c r="P1548" s="13"/>
    </row>
    <row r="1549" spans="16:16">
      <c r="P1549" s="13"/>
    </row>
    <row r="1550" spans="16:16">
      <c r="P1550" s="13"/>
    </row>
    <row r="1551" spans="16:16">
      <c r="P1551" s="13"/>
    </row>
    <row r="1552" spans="16:16">
      <c r="P1552" s="13"/>
    </row>
    <row r="1553" spans="16:16">
      <c r="P1553" s="13"/>
    </row>
    <row r="1554" spans="16:16">
      <c r="P1554" s="13"/>
    </row>
    <row r="1555" spans="16:16">
      <c r="P1555" s="13"/>
    </row>
    <row r="1556" spans="16:16">
      <c r="P1556" s="13"/>
    </row>
    <row r="1557" spans="16:16">
      <c r="P1557" s="13"/>
    </row>
    <row r="1558" spans="16:16">
      <c r="P1558" s="13"/>
    </row>
    <row r="1559" spans="16:16">
      <c r="P1559" s="13"/>
    </row>
    <row r="1560" spans="16:16">
      <c r="P1560" s="13"/>
    </row>
    <row r="1561" spans="16:16">
      <c r="P1561" s="13"/>
    </row>
    <row r="1562" spans="16:16">
      <c r="P1562" s="13"/>
    </row>
    <row r="1563" spans="16:16">
      <c r="P1563" s="13"/>
    </row>
    <row r="1564" spans="16:16">
      <c r="P1564" s="13"/>
    </row>
    <row r="1565" spans="16:16">
      <c r="P1565" s="13"/>
    </row>
    <row r="1566" spans="16:16">
      <c r="P1566" s="13"/>
    </row>
    <row r="1567" spans="16:16">
      <c r="P1567" s="13"/>
    </row>
    <row r="1568" spans="16:16">
      <c r="P1568" s="13"/>
    </row>
    <row r="1569" spans="16:16">
      <c r="P1569" s="13"/>
    </row>
    <row r="1570" spans="16:16">
      <c r="P1570" s="13"/>
    </row>
    <row r="1571" spans="16:16">
      <c r="P1571" s="13"/>
    </row>
    <row r="1572" spans="16:16">
      <c r="P1572" s="13"/>
    </row>
    <row r="1573" spans="16:16">
      <c r="P1573" s="13"/>
    </row>
    <row r="1574" spans="16:16">
      <c r="P1574" s="13"/>
    </row>
    <row r="1575" spans="16:16">
      <c r="P1575" s="13"/>
    </row>
    <row r="1576" spans="16:16">
      <c r="P1576" s="13"/>
    </row>
    <row r="1577" spans="16:16">
      <c r="P1577" s="13"/>
    </row>
    <row r="1578" spans="16:16">
      <c r="P1578" s="13"/>
    </row>
    <row r="1579" spans="16:16">
      <c r="P1579" s="13"/>
    </row>
    <row r="1580" spans="16:16">
      <c r="P1580" s="13"/>
    </row>
    <row r="1581" spans="16:16">
      <c r="P1581" s="13"/>
    </row>
    <row r="1582" spans="16:16">
      <c r="P1582" s="13"/>
    </row>
    <row r="1583" spans="16:16">
      <c r="P1583" s="13"/>
    </row>
    <row r="1584" spans="16:16">
      <c r="P1584" s="13"/>
    </row>
    <row r="1585" spans="16:16">
      <c r="P1585" s="13"/>
    </row>
    <row r="1586" spans="16:16">
      <c r="P1586" s="13"/>
    </row>
    <row r="1587" spans="16:16">
      <c r="P1587" s="13"/>
    </row>
    <row r="1588" spans="16:16">
      <c r="P1588" s="13"/>
    </row>
    <row r="1589" spans="16:16">
      <c r="P1589" s="13"/>
    </row>
    <row r="1590" spans="16:16">
      <c r="P1590" s="13"/>
    </row>
    <row r="1591" spans="16:16">
      <c r="P1591" s="13"/>
    </row>
    <row r="1592" spans="16:16">
      <c r="P1592" s="13"/>
    </row>
    <row r="1593" spans="16:16">
      <c r="P1593" s="13"/>
    </row>
    <row r="1594" spans="16:16">
      <c r="P1594" s="13"/>
    </row>
    <row r="1595" spans="16:16">
      <c r="P1595" s="13"/>
    </row>
    <row r="1596" spans="16:16">
      <c r="P1596" s="13"/>
    </row>
    <row r="1597" spans="16:16">
      <c r="P1597" s="13"/>
    </row>
    <row r="1598" spans="16:16">
      <c r="P1598" s="13"/>
    </row>
    <row r="1599" spans="16:16">
      <c r="P1599" s="13"/>
    </row>
    <row r="1600" spans="16:16">
      <c r="P1600" s="13"/>
    </row>
    <row r="1601" spans="16:16">
      <c r="P1601" s="13"/>
    </row>
    <row r="1602" spans="16:16">
      <c r="P1602" s="13"/>
    </row>
    <row r="1603" spans="16:16">
      <c r="P1603" s="13"/>
    </row>
    <row r="1604" spans="16:16">
      <c r="P1604" s="13"/>
    </row>
    <row r="1605" spans="16:16">
      <c r="P1605" s="13"/>
    </row>
    <row r="1606" spans="16:16">
      <c r="P1606" s="13"/>
    </row>
    <row r="1607" spans="16:16">
      <c r="P1607" s="13"/>
    </row>
    <row r="1608" spans="16:16">
      <c r="P1608" s="13"/>
    </row>
    <row r="1609" spans="16:16">
      <c r="P1609" s="13"/>
    </row>
    <row r="1610" spans="16:16">
      <c r="P1610" s="13"/>
    </row>
    <row r="1611" spans="16:16">
      <c r="P1611" s="13"/>
    </row>
    <row r="1612" spans="16:16">
      <c r="P1612" s="13"/>
    </row>
    <row r="1613" spans="16:16">
      <c r="P1613" s="13"/>
    </row>
    <row r="1614" spans="16:16">
      <c r="P1614" s="13"/>
    </row>
    <row r="1615" spans="16:16">
      <c r="P1615" s="13"/>
    </row>
    <row r="1616" spans="16:16">
      <c r="P1616" s="13"/>
    </row>
    <row r="1617" spans="16:16">
      <c r="P1617" s="13"/>
    </row>
    <row r="1618" spans="16:16">
      <c r="P1618" s="13"/>
    </row>
    <row r="1619" spans="16:16">
      <c r="P1619" s="13"/>
    </row>
    <row r="1620" spans="16:16">
      <c r="P1620" s="13"/>
    </row>
    <row r="1621" spans="16:16">
      <c r="P1621" s="13"/>
    </row>
    <row r="1622" spans="16:16">
      <c r="P1622" s="13"/>
    </row>
    <row r="1623" spans="16:16">
      <c r="P1623" s="13"/>
    </row>
    <row r="1624" spans="16:16">
      <c r="P1624" s="13"/>
    </row>
    <row r="1625" spans="16:16">
      <c r="P1625" s="13"/>
    </row>
    <row r="1626" spans="16:16">
      <c r="P1626" s="13"/>
    </row>
    <row r="1627" spans="16:16">
      <c r="P1627" s="13"/>
    </row>
    <row r="1628" spans="16:16">
      <c r="P1628" s="13"/>
    </row>
    <row r="1629" spans="16:16">
      <c r="P1629" s="13"/>
    </row>
    <row r="1630" spans="16:16">
      <c r="P1630" s="13"/>
    </row>
    <row r="1631" spans="16:16">
      <c r="P1631" s="13"/>
    </row>
    <row r="1632" spans="16:16">
      <c r="P1632" s="13"/>
    </row>
    <row r="1633" spans="16:16">
      <c r="P1633" s="13"/>
    </row>
    <row r="1634" spans="16:16">
      <c r="P1634" s="13"/>
    </row>
    <row r="1635" spans="16:16">
      <c r="P1635" s="13"/>
    </row>
    <row r="1636" spans="16:16">
      <c r="P1636" s="13"/>
    </row>
    <row r="1637" spans="16:16">
      <c r="P1637" s="13"/>
    </row>
    <row r="1638" spans="16:16">
      <c r="P1638" s="13"/>
    </row>
    <row r="1639" spans="16:16">
      <c r="P1639" s="13"/>
    </row>
    <row r="1640" spans="16:16">
      <c r="P1640" s="13"/>
    </row>
    <row r="1641" spans="16:16">
      <c r="P1641" s="13"/>
    </row>
    <row r="1642" spans="16:16">
      <c r="P1642" s="13"/>
    </row>
    <row r="1643" spans="16:16">
      <c r="P1643" s="13"/>
    </row>
    <row r="1644" spans="16:16">
      <c r="P1644" s="13"/>
    </row>
    <row r="1645" spans="16:16">
      <c r="P1645" s="13"/>
    </row>
    <row r="1646" spans="16:16">
      <c r="P1646" s="13"/>
    </row>
    <row r="1647" spans="16:16">
      <c r="P1647" s="13"/>
    </row>
    <row r="1648" spans="16:16">
      <c r="P1648" s="13"/>
    </row>
    <row r="1649" spans="16:16">
      <c r="P1649" s="13"/>
    </row>
    <row r="1650" spans="16:16">
      <c r="P1650" s="13"/>
    </row>
    <row r="1651" spans="16:16">
      <c r="P1651" s="13"/>
    </row>
    <row r="1652" spans="16:16">
      <c r="P1652" s="13"/>
    </row>
    <row r="1653" spans="16:16">
      <c r="P1653" s="13"/>
    </row>
    <row r="1654" spans="16:16">
      <c r="P1654" s="13"/>
    </row>
    <row r="1655" spans="16:16">
      <c r="P1655" s="13"/>
    </row>
    <row r="1656" spans="16:16">
      <c r="P1656" s="13"/>
    </row>
    <row r="1657" spans="16:16">
      <c r="P1657" s="13"/>
    </row>
    <row r="1658" spans="16:16">
      <c r="P1658" s="13"/>
    </row>
    <row r="1659" spans="16:16">
      <c r="P1659" s="13"/>
    </row>
    <row r="1660" spans="16:16">
      <c r="P1660" s="13"/>
    </row>
    <row r="1661" spans="16:16">
      <c r="P1661" s="13"/>
    </row>
    <row r="1662" spans="16:16">
      <c r="P1662" s="13"/>
    </row>
    <row r="1663" spans="16:16">
      <c r="P1663" s="13"/>
    </row>
    <row r="1664" spans="16:16">
      <c r="P1664" s="13"/>
    </row>
    <row r="1665" spans="16:16">
      <c r="P1665" s="13"/>
    </row>
    <row r="1666" spans="16:16">
      <c r="P1666" s="13"/>
    </row>
    <row r="1667" spans="16:16">
      <c r="P1667" s="13"/>
    </row>
    <row r="1668" spans="16:16">
      <c r="P1668" s="13"/>
    </row>
    <row r="1669" spans="16:16">
      <c r="P1669" s="13"/>
    </row>
    <row r="1670" spans="16:16">
      <c r="P1670" s="13"/>
    </row>
    <row r="1671" spans="16:16">
      <c r="P1671" s="13"/>
    </row>
    <row r="1672" spans="16:16">
      <c r="P1672" s="13"/>
    </row>
    <row r="1673" spans="16:16">
      <c r="P1673" s="13"/>
    </row>
    <row r="1674" spans="16:16">
      <c r="P1674" s="13"/>
    </row>
    <row r="1675" spans="16:16">
      <c r="P1675" s="13"/>
    </row>
    <row r="1676" spans="16:16">
      <c r="P1676" s="13"/>
    </row>
    <row r="1677" spans="16:16">
      <c r="P1677" s="13"/>
    </row>
    <row r="1678" spans="16:16">
      <c r="P1678" s="13"/>
    </row>
    <row r="1679" spans="16:16">
      <c r="P1679" s="13"/>
    </row>
    <row r="1680" spans="16:16">
      <c r="P1680" s="13"/>
    </row>
    <row r="1681" spans="16:16">
      <c r="P1681" s="13"/>
    </row>
    <row r="1682" spans="16:16">
      <c r="P1682" s="13"/>
    </row>
    <row r="1683" spans="16:16">
      <c r="P1683" s="13"/>
    </row>
    <row r="1684" spans="16:16">
      <c r="P1684" s="13"/>
    </row>
    <row r="1685" spans="16:16">
      <c r="P1685" s="13"/>
    </row>
    <row r="1686" spans="16:16">
      <c r="P1686" s="13"/>
    </row>
    <row r="1687" spans="16:16">
      <c r="P1687" s="13"/>
    </row>
    <row r="1688" spans="16:16">
      <c r="P1688" s="13"/>
    </row>
    <row r="1689" spans="16:16">
      <c r="P1689" s="13"/>
    </row>
    <row r="1690" spans="16:16">
      <c r="P1690" s="13"/>
    </row>
    <row r="1691" spans="16:16">
      <c r="P1691" s="13"/>
    </row>
    <row r="1692" spans="16:16">
      <c r="P1692" s="13"/>
    </row>
    <row r="1693" spans="16:16">
      <c r="P1693" s="13"/>
    </row>
    <row r="1694" spans="16:16">
      <c r="P1694" s="13"/>
    </row>
    <row r="1695" spans="16:16">
      <c r="P1695" s="13"/>
    </row>
    <row r="1696" spans="16:16">
      <c r="P1696" s="13"/>
    </row>
    <row r="1697" spans="16:16">
      <c r="P1697" s="13"/>
    </row>
    <row r="1698" spans="16:16">
      <c r="P1698" s="13"/>
    </row>
    <row r="1699" spans="16:16">
      <c r="P1699" s="13"/>
    </row>
    <row r="1700" spans="16:16">
      <c r="P1700" s="13"/>
    </row>
    <row r="1701" spans="16:16">
      <c r="P1701" s="13"/>
    </row>
    <row r="1702" spans="16:16">
      <c r="P1702" s="13"/>
    </row>
    <row r="1703" spans="16:16">
      <c r="P1703" s="13"/>
    </row>
    <row r="1704" spans="16:16">
      <c r="P1704" s="13"/>
    </row>
    <row r="1705" spans="16:16">
      <c r="P1705" s="13"/>
    </row>
    <row r="1706" spans="16:16">
      <c r="P1706" s="13"/>
    </row>
    <row r="1707" spans="16:16">
      <c r="P1707" s="13"/>
    </row>
    <row r="1708" spans="16:16">
      <c r="P1708" s="13"/>
    </row>
    <row r="1709" spans="16:16">
      <c r="P1709" s="13"/>
    </row>
    <row r="1710" spans="16:16">
      <c r="P1710" s="13"/>
    </row>
    <row r="1711" spans="16:16">
      <c r="P1711" s="13"/>
    </row>
    <row r="1712" spans="16:16">
      <c r="P1712" s="13"/>
    </row>
    <row r="1713" spans="16:16">
      <c r="P1713" s="13"/>
    </row>
    <row r="1714" spans="16:16">
      <c r="P1714" s="13"/>
    </row>
    <row r="1715" spans="16:16">
      <c r="P1715" s="13"/>
    </row>
    <row r="1716" spans="16:16">
      <c r="P1716" s="13"/>
    </row>
    <row r="1717" spans="16:16">
      <c r="P1717" s="13"/>
    </row>
    <row r="1718" spans="16:16">
      <c r="P1718" s="13"/>
    </row>
    <row r="1719" spans="16:16">
      <c r="P1719" s="13"/>
    </row>
    <row r="1720" spans="16:16">
      <c r="P1720" s="13"/>
    </row>
    <row r="1721" spans="16:16">
      <c r="P1721" s="13"/>
    </row>
    <row r="1722" spans="16:16">
      <c r="P1722" s="13"/>
    </row>
    <row r="1723" spans="16:16">
      <c r="P1723" s="13"/>
    </row>
    <row r="1724" spans="16:16">
      <c r="P1724" s="13"/>
    </row>
    <row r="1725" spans="16:16">
      <c r="P1725" s="13"/>
    </row>
    <row r="1726" spans="16:16">
      <c r="P1726" s="13"/>
    </row>
    <row r="1727" spans="16:16">
      <c r="P1727" s="13"/>
    </row>
    <row r="1728" spans="16:16">
      <c r="P1728" s="13"/>
    </row>
    <row r="1729" spans="16:16">
      <c r="P1729" s="13"/>
    </row>
    <row r="1730" spans="16:16">
      <c r="P1730" s="13"/>
    </row>
    <row r="1731" spans="16:16">
      <c r="P1731" s="13"/>
    </row>
    <row r="1732" spans="16:16">
      <c r="P1732" s="13"/>
    </row>
    <row r="1733" spans="16:16">
      <c r="P1733" s="13"/>
    </row>
    <row r="1734" spans="16:16">
      <c r="P1734" s="13"/>
    </row>
    <row r="1735" spans="16:16">
      <c r="P1735" s="13"/>
    </row>
    <row r="1736" spans="16:16">
      <c r="P1736" s="13"/>
    </row>
    <row r="1737" spans="16:16">
      <c r="P1737" s="13"/>
    </row>
    <row r="1738" spans="16:16">
      <c r="P1738" s="13"/>
    </row>
    <row r="1739" spans="16:16">
      <c r="P1739" s="13"/>
    </row>
    <row r="1740" spans="16:16">
      <c r="P1740" s="13"/>
    </row>
    <row r="1741" spans="16:16">
      <c r="P1741" s="13"/>
    </row>
    <row r="1742" spans="16:16">
      <c r="P1742" s="13"/>
    </row>
    <row r="1743" spans="16:16">
      <c r="P1743" s="13"/>
    </row>
    <row r="1744" spans="16:16">
      <c r="P1744" s="13"/>
    </row>
    <row r="1745" spans="16:16">
      <c r="P1745" s="13"/>
    </row>
    <row r="1746" spans="16:16">
      <c r="P1746" s="13"/>
    </row>
    <row r="1747" spans="16:16">
      <c r="P1747" s="13"/>
    </row>
    <row r="1748" spans="16:16">
      <c r="P1748" s="13"/>
    </row>
    <row r="1749" spans="16:16">
      <c r="P1749" s="13"/>
    </row>
    <row r="1750" spans="16:16">
      <c r="P1750" s="13"/>
    </row>
    <row r="1751" spans="16:16">
      <c r="P1751" s="13"/>
    </row>
    <row r="1752" spans="16:16">
      <c r="P1752" s="13"/>
    </row>
    <row r="1753" spans="16:16">
      <c r="P1753" s="13"/>
    </row>
    <row r="1754" spans="16:16">
      <c r="P1754" s="13"/>
    </row>
    <row r="1755" spans="16:16">
      <c r="P1755" s="13"/>
    </row>
    <row r="1756" spans="16:16">
      <c r="P1756" s="13"/>
    </row>
    <row r="1757" spans="16:16">
      <c r="P1757" s="13"/>
    </row>
    <row r="1758" spans="16:16">
      <c r="P1758" s="13"/>
    </row>
    <row r="1759" spans="16:16">
      <c r="P1759" s="13"/>
    </row>
    <row r="1760" spans="16:16">
      <c r="P1760" s="13"/>
    </row>
    <row r="1761" spans="16:16">
      <c r="P1761" s="13"/>
    </row>
    <row r="1762" spans="16:16">
      <c r="P1762" s="13"/>
    </row>
    <row r="1763" spans="16:16">
      <c r="P1763" s="13"/>
    </row>
    <row r="1764" spans="16:16">
      <c r="P1764" s="13"/>
    </row>
    <row r="1765" spans="16:16">
      <c r="P1765" s="13"/>
    </row>
    <row r="1766" spans="16:16">
      <c r="P1766" s="13"/>
    </row>
    <row r="1767" spans="16:16">
      <c r="P1767" s="13"/>
    </row>
    <row r="1768" spans="16:16">
      <c r="P1768" s="13"/>
    </row>
    <row r="1769" spans="16:16">
      <c r="P1769" s="13"/>
    </row>
    <row r="1770" spans="16:16">
      <c r="P1770" s="13"/>
    </row>
    <row r="1771" spans="16:16">
      <c r="P1771" s="13"/>
    </row>
    <row r="1772" spans="16:16">
      <c r="P1772" s="13"/>
    </row>
    <row r="1773" spans="16:16">
      <c r="P1773" s="13"/>
    </row>
    <row r="1774" spans="16:16">
      <c r="P1774" s="13"/>
    </row>
    <row r="1775" spans="16:16">
      <c r="P1775" s="13"/>
    </row>
    <row r="1776" spans="16:16">
      <c r="P1776" s="13"/>
    </row>
    <row r="1777" spans="16:16">
      <c r="P1777" s="13"/>
    </row>
    <row r="1778" spans="16:16">
      <c r="P1778" s="13"/>
    </row>
    <row r="1779" spans="16:16">
      <c r="P1779" s="13"/>
    </row>
    <row r="1780" spans="16:16">
      <c r="P1780" s="13"/>
    </row>
    <row r="1781" spans="16:16">
      <c r="P1781" s="13"/>
    </row>
    <row r="1782" spans="16:16">
      <c r="P1782" s="13"/>
    </row>
    <row r="1783" spans="16:16">
      <c r="P1783" s="13"/>
    </row>
    <row r="1784" spans="16:16">
      <c r="P1784" s="13"/>
    </row>
    <row r="1785" spans="16:16">
      <c r="P1785" s="13"/>
    </row>
    <row r="1786" spans="16:16">
      <c r="P1786" s="13"/>
    </row>
    <row r="1787" spans="16:16">
      <c r="P1787" s="13"/>
    </row>
    <row r="1788" spans="16:16">
      <c r="P1788" s="13"/>
    </row>
    <row r="1789" spans="16:16">
      <c r="P1789" s="13"/>
    </row>
    <row r="1790" spans="16:16">
      <c r="P1790" s="13"/>
    </row>
    <row r="1791" spans="16:16">
      <c r="P1791" s="13"/>
    </row>
    <row r="1792" spans="16:16">
      <c r="P1792" s="13"/>
    </row>
    <row r="1793" spans="16:16">
      <c r="P1793" s="13"/>
    </row>
    <row r="1794" spans="16:16">
      <c r="P1794" s="13"/>
    </row>
    <row r="1795" spans="16:16">
      <c r="P1795" s="13"/>
    </row>
    <row r="1796" spans="16:16">
      <c r="P1796" s="13"/>
    </row>
    <row r="1797" spans="16:16">
      <c r="P1797" s="13"/>
    </row>
    <row r="1798" spans="16:16">
      <c r="P1798" s="13"/>
    </row>
    <row r="1799" spans="16:16">
      <c r="P1799" s="13"/>
    </row>
    <row r="1800" spans="16:16">
      <c r="P1800" s="13"/>
    </row>
    <row r="1801" spans="16:16">
      <c r="P1801" s="13"/>
    </row>
    <row r="1802" spans="16:16">
      <c r="P1802" s="13"/>
    </row>
    <row r="1803" spans="16:16">
      <c r="P1803" s="13"/>
    </row>
    <row r="1804" spans="16:16">
      <c r="P1804" s="13"/>
    </row>
    <row r="1805" spans="16:16">
      <c r="P1805" s="13"/>
    </row>
    <row r="1806" spans="16:16">
      <c r="P1806" s="13"/>
    </row>
    <row r="1807" spans="16:16">
      <c r="P1807" s="13"/>
    </row>
    <row r="1808" spans="16:16">
      <c r="P1808" s="13"/>
    </row>
    <row r="1809" spans="16:16">
      <c r="P1809" s="13"/>
    </row>
    <row r="1810" spans="16:16">
      <c r="P1810" s="13"/>
    </row>
    <row r="1811" spans="16:16">
      <c r="P1811" s="13"/>
    </row>
    <row r="1812" spans="16:16">
      <c r="P1812" s="13"/>
    </row>
    <row r="1813" spans="16:16">
      <c r="P1813" s="13"/>
    </row>
    <row r="1814" spans="16:16">
      <c r="P1814" s="13"/>
    </row>
    <row r="1815" spans="16:16">
      <c r="P1815" s="13"/>
    </row>
    <row r="1816" spans="16:16">
      <c r="P1816" s="13"/>
    </row>
    <row r="1817" spans="16:16">
      <c r="P1817" s="13"/>
    </row>
    <row r="1818" spans="16:16">
      <c r="P1818" s="13"/>
    </row>
    <row r="1819" spans="16:16">
      <c r="P1819" s="13"/>
    </row>
    <row r="1820" spans="16:16">
      <c r="P1820" s="13"/>
    </row>
    <row r="1821" spans="16:16">
      <c r="P1821" s="13"/>
    </row>
    <row r="1822" spans="16:16">
      <c r="P1822" s="13"/>
    </row>
    <row r="1823" spans="16:16">
      <c r="P1823" s="13"/>
    </row>
    <row r="1824" spans="16:16">
      <c r="P1824" s="13"/>
    </row>
    <row r="1825" spans="16:16">
      <c r="P1825" s="13"/>
    </row>
    <row r="1826" spans="16:16">
      <c r="P1826" s="13"/>
    </row>
    <row r="1827" spans="16:16">
      <c r="P1827" s="13"/>
    </row>
    <row r="1828" spans="16:16">
      <c r="P1828" s="13"/>
    </row>
    <row r="1829" spans="16:16">
      <c r="P1829" s="13"/>
    </row>
    <row r="1830" spans="16:16">
      <c r="P1830" s="13"/>
    </row>
    <row r="1831" spans="16:16">
      <c r="P1831" s="13"/>
    </row>
    <row r="1832" spans="16:16">
      <c r="P1832" s="13"/>
    </row>
    <row r="1833" spans="16:16">
      <c r="P1833" s="13"/>
    </row>
    <row r="1834" spans="16:16">
      <c r="P1834" s="13"/>
    </row>
    <row r="1835" spans="16:16">
      <c r="P1835" s="13"/>
    </row>
    <row r="1836" spans="16:16">
      <c r="P1836" s="13"/>
    </row>
    <row r="1837" spans="16:16">
      <c r="P1837" s="13"/>
    </row>
    <row r="1838" spans="16:16">
      <c r="P1838" s="13"/>
    </row>
    <row r="1839" spans="16:16">
      <c r="P1839" s="13"/>
    </row>
    <row r="1840" spans="16:16">
      <c r="P1840" s="13"/>
    </row>
    <row r="1841" spans="16:16">
      <c r="P1841" s="13"/>
    </row>
    <row r="1842" spans="16:16">
      <c r="P1842" s="13"/>
    </row>
    <row r="1843" spans="16:16">
      <c r="P1843" s="13"/>
    </row>
    <row r="1844" spans="16:16">
      <c r="P1844" s="13"/>
    </row>
    <row r="1845" spans="16:16">
      <c r="P1845" s="13"/>
    </row>
    <row r="1846" spans="16:16">
      <c r="P1846" s="13"/>
    </row>
    <row r="1847" spans="16:16">
      <c r="P1847" s="13"/>
    </row>
    <row r="1848" spans="16:16">
      <c r="P1848" s="13"/>
    </row>
    <row r="1849" spans="16:16">
      <c r="P1849" s="13"/>
    </row>
    <row r="1850" spans="16:16">
      <c r="P1850" s="13"/>
    </row>
    <row r="1851" spans="16:16">
      <c r="P1851" s="13"/>
    </row>
    <row r="1852" spans="16:16">
      <c r="P1852" s="13"/>
    </row>
    <row r="1853" spans="16:16">
      <c r="P1853" s="13"/>
    </row>
    <row r="1854" spans="16:16">
      <c r="P1854" s="13"/>
    </row>
    <row r="1855" spans="16:16">
      <c r="P1855" s="13"/>
    </row>
    <row r="1856" spans="16:16">
      <c r="P1856" s="13"/>
    </row>
    <row r="1857" spans="16:16">
      <c r="P1857" s="13"/>
    </row>
    <row r="1858" spans="16:16">
      <c r="P1858" s="13"/>
    </row>
    <row r="1859" spans="16:16">
      <c r="P1859" s="13"/>
    </row>
    <row r="1860" spans="16:16">
      <c r="P1860" s="13"/>
    </row>
    <row r="1861" spans="16:16">
      <c r="P1861" s="13"/>
    </row>
    <row r="1862" spans="16:16">
      <c r="P1862" s="13"/>
    </row>
    <row r="1863" spans="16:16">
      <c r="P1863" s="13"/>
    </row>
    <row r="1864" spans="16:16">
      <c r="P1864" s="13"/>
    </row>
    <row r="1865" spans="16:16">
      <c r="P1865" s="13"/>
    </row>
    <row r="1866" spans="16:16">
      <c r="P1866" s="13"/>
    </row>
    <row r="1867" spans="16:16">
      <c r="P1867" s="13"/>
    </row>
    <row r="1868" spans="16:16">
      <c r="P1868" s="13"/>
    </row>
    <row r="1869" spans="16:16">
      <c r="P1869" s="13"/>
    </row>
    <row r="1870" spans="16:16">
      <c r="P1870" s="13"/>
    </row>
    <row r="1871" spans="16:16">
      <c r="P1871" s="13"/>
    </row>
    <row r="1872" spans="16:16">
      <c r="P1872" s="13"/>
    </row>
    <row r="1873" spans="16:16">
      <c r="P1873" s="13"/>
    </row>
    <row r="1874" spans="16:16">
      <c r="P1874" s="13"/>
    </row>
    <row r="1875" spans="16:16">
      <c r="P1875" s="13"/>
    </row>
    <row r="1876" spans="16:16">
      <c r="P1876" s="13"/>
    </row>
    <row r="1877" spans="16:16">
      <c r="P1877" s="13"/>
    </row>
    <row r="1878" spans="16:16">
      <c r="P1878" s="13"/>
    </row>
    <row r="1879" spans="16:16">
      <c r="P1879" s="13"/>
    </row>
    <row r="1880" spans="16:16">
      <c r="P1880" s="13"/>
    </row>
    <row r="1881" spans="16:16">
      <c r="P1881" s="13"/>
    </row>
    <row r="1882" spans="16:16">
      <c r="P1882" s="13"/>
    </row>
    <row r="1883" spans="16:16">
      <c r="P1883" s="13"/>
    </row>
    <row r="1884" spans="16:16">
      <c r="P1884" s="13"/>
    </row>
    <row r="1885" spans="16:16">
      <c r="P1885" s="13"/>
    </row>
    <row r="1886" spans="16:16">
      <c r="P1886" s="13"/>
    </row>
    <row r="1887" spans="16:16">
      <c r="P1887" s="13"/>
    </row>
    <row r="1888" spans="16:16">
      <c r="P1888" s="13"/>
    </row>
    <row r="1889" spans="16:16">
      <c r="P1889" s="13"/>
    </row>
    <row r="1890" spans="16:16">
      <c r="P1890" s="13"/>
    </row>
    <row r="1891" spans="16:16">
      <c r="P1891" s="13"/>
    </row>
    <row r="1892" spans="16:16">
      <c r="P1892" s="13"/>
    </row>
    <row r="1893" spans="16:16">
      <c r="P1893" s="13"/>
    </row>
    <row r="1894" spans="16:16">
      <c r="P1894" s="13"/>
    </row>
    <row r="1895" spans="16:16">
      <c r="P1895" s="13"/>
    </row>
    <row r="1896" spans="16:16">
      <c r="P1896" s="13"/>
    </row>
    <row r="1897" spans="16:16">
      <c r="P1897" s="13"/>
    </row>
    <row r="1898" spans="16:16">
      <c r="P1898" s="13"/>
    </row>
    <row r="1899" spans="16:16">
      <c r="P1899" s="13"/>
    </row>
    <row r="1900" spans="16:16">
      <c r="P1900" s="13"/>
    </row>
    <row r="1901" spans="16:16">
      <c r="P1901" s="13"/>
    </row>
    <row r="1902" spans="16:16">
      <c r="P1902" s="13"/>
    </row>
    <row r="1903" spans="16:16">
      <c r="P1903" s="13"/>
    </row>
    <row r="1904" spans="16:16">
      <c r="P1904" s="13"/>
    </row>
    <row r="1905" spans="16:16">
      <c r="P1905" s="13"/>
    </row>
    <row r="1906" spans="16:16">
      <c r="P1906" s="13"/>
    </row>
    <row r="1907" spans="16:16">
      <c r="P1907" s="13"/>
    </row>
    <row r="1908" spans="16:16">
      <c r="P1908" s="13"/>
    </row>
    <row r="1909" spans="16:16">
      <c r="P1909" s="13"/>
    </row>
    <row r="1910" spans="16:16">
      <c r="P1910" s="13"/>
    </row>
    <row r="1911" spans="16:16">
      <c r="P1911" s="13"/>
    </row>
    <row r="1912" spans="16:16">
      <c r="P1912" s="13"/>
    </row>
    <row r="1913" spans="16:16">
      <c r="P1913" s="13"/>
    </row>
    <row r="1914" spans="16:16">
      <c r="P1914" s="13"/>
    </row>
    <row r="1915" spans="16:16">
      <c r="P1915" s="13"/>
    </row>
    <row r="1916" spans="16:16">
      <c r="P1916" s="13"/>
    </row>
    <row r="1917" spans="16:16">
      <c r="P1917" s="13"/>
    </row>
    <row r="1918" spans="16:16">
      <c r="P1918" s="13"/>
    </row>
    <row r="1919" spans="16:16">
      <c r="P1919" s="13"/>
    </row>
    <row r="1920" spans="16:16">
      <c r="P1920" s="13"/>
    </row>
    <row r="1921" spans="16:16">
      <c r="P1921" s="13"/>
    </row>
    <row r="1922" spans="16:16">
      <c r="P1922" s="13"/>
    </row>
    <row r="1923" spans="16:16">
      <c r="P1923" s="13"/>
    </row>
    <row r="1924" spans="16:16">
      <c r="P1924" s="13"/>
    </row>
    <row r="1925" spans="16:16">
      <c r="P1925" s="13"/>
    </row>
    <row r="1926" spans="16:16">
      <c r="P1926" s="13"/>
    </row>
    <row r="1927" spans="16:16">
      <c r="P1927" s="13"/>
    </row>
    <row r="1928" spans="16:16">
      <c r="P1928" s="13"/>
    </row>
    <row r="1929" spans="16:16">
      <c r="P1929" s="13"/>
    </row>
    <row r="1930" spans="16:16">
      <c r="P1930" s="13"/>
    </row>
    <row r="1931" spans="16:16">
      <c r="P1931" s="13"/>
    </row>
    <row r="1932" spans="16:16">
      <c r="P1932" s="13"/>
    </row>
    <row r="1933" spans="16:16">
      <c r="P1933" s="13"/>
    </row>
    <row r="1934" spans="16:16">
      <c r="P1934" s="13"/>
    </row>
    <row r="1935" spans="16:16">
      <c r="P1935" s="13"/>
    </row>
    <row r="1936" spans="16:16">
      <c r="P1936" s="13"/>
    </row>
    <row r="1937" spans="16:16">
      <c r="P1937" s="13"/>
    </row>
    <row r="1938" spans="16:16">
      <c r="P1938" s="13"/>
    </row>
    <row r="1939" spans="16:16">
      <c r="P1939" s="13"/>
    </row>
    <row r="1940" spans="16:16">
      <c r="P1940" s="13"/>
    </row>
    <row r="1941" spans="16:16">
      <c r="P1941" s="13"/>
    </row>
    <row r="1942" spans="16:16">
      <c r="P1942" s="13"/>
    </row>
    <row r="1943" spans="16:16">
      <c r="P1943" s="13"/>
    </row>
    <row r="1944" spans="16:16">
      <c r="P1944" s="13"/>
    </row>
    <row r="1945" spans="16:16">
      <c r="P1945" s="13"/>
    </row>
    <row r="1946" spans="16:16">
      <c r="P1946" s="13"/>
    </row>
    <row r="1947" spans="16:16">
      <c r="P1947" s="13"/>
    </row>
    <row r="1948" spans="16:16">
      <c r="P1948" s="13"/>
    </row>
    <row r="1949" spans="16:16">
      <c r="P1949" s="13"/>
    </row>
    <row r="1950" spans="16:16">
      <c r="P1950" s="13"/>
    </row>
    <row r="1951" spans="16:16">
      <c r="P1951" s="13"/>
    </row>
    <row r="1952" spans="16:16">
      <c r="P1952" s="13"/>
    </row>
    <row r="1953" spans="16:16">
      <c r="P1953" s="13"/>
    </row>
    <row r="1954" spans="16:16">
      <c r="P1954" s="13"/>
    </row>
    <row r="1955" spans="16:16">
      <c r="P1955" s="13"/>
    </row>
    <row r="1956" spans="16:16">
      <c r="P1956" s="13"/>
    </row>
    <row r="1957" spans="16:16">
      <c r="P1957" s="13"/>
    </row>
    <row r="1958" spans="16:16">
      <c r="P1958" s="13"/>
    </row>
    <row r="1959" spans="16:16">
      <c r="P1959" s="13"/>
    </row>
    <row r="1960" spans="16:16">
      <c r="P1960" s="13"/>
    </row>
    <row r="1961" spans="16:16">
      <c r="P1961" s="13"/>
    </row>
    <row r="1962" spans="16:16">
      <c r="P1962" s="13"/>
    </row>
    <row r="1963" spans="16:16">
      <c r="P1963" s="13"/>
    </row>
    <row r="1964" spans="16:16">
      <c r="P1964" s="13"/>
    </row>
    <row r="1965" spans="16:16">
      <c r="P1965" s="13"/>
    </row>
    <row r="1966" spans="16:16">
      <c r="P1966" s="13"/>
    </row>
    <row r="1967" spans="16:16">
      <c r="P1967" s="13"/>
    </row>
    <row r="1968" spans="16:16">
      <c r="P1968" s="13"/>
    </row>
    <row r="1969" spans="16:16">
      <c r="P1969" s="13"/>
    </row>
    <row r="1970" spans="16:16">
      <c r="P1970" s="13"/>
    </row>
    <row r="1971" spans="16:16">
      <c r="P1971" s="13"/>
    </row>
    <row r="1972" spans="16:16">
      <c r="P1972" s="13"/>
    </row>
    <row r="1973" spans="16:16">
      <c r="P1973" s="13"/>
    </row>
    <row r="1974" spans="16:16">
      <c r="P1974" s="13"/>
    </row>
    <row r="1975" spans="16:16">
      <c r="P1975" s="13"/>
    </row>
    <row r="1976" spans="16:16">
      <c r="P1976" s="13"/>
    </row>
    <row r="1977" spans="16:16">
      <c r="P1977" s="13"/>
    </row>
    <row r="1978" spans="16:16">
      <c r="P1978" s="13"/>
    </row>
    <row r="1979" spans="16:16">
      <c r="P1979" s="13"/>
    </row>
    <row r="1980" spans="16:16">
      <c r="P1980" s="13"/>
    </row>
    <row r="1981" spans="16:16">
      <c r="P1981" s="13"/>
    </row>
    <row r="1982" spans="16:16">
      <c r="P1982" s="13"/>
    </row>
    <row r="1983" spans="16:16">
      <c r="P1983" s="13"/>
    </row>
    <row r="1984" spans="16:16">
      <c r="P1984" s="13"/>
    </row>
    <row r="1985" spans="16:16">
      <c r="P1985" s="13"/>
    </row>
    <row r="1986" spans="16:16">
      <c r="P1986" s="13"/>
    </row>
    <row r="1987" spans="16:16">
      <c r="P1987" s="13"/>
    </row>
    <row r="1988" spans="16:16">
      <c r="P1988" s="13"/>
    </row>
    <row r="1989" spans="16:16">
      <c r="P1989" s="13"/>
    </row>
    <row r="1990" spans="16:16">
      <c r="P1990" s="13"/>
    </row>
    <row r="1991" spans="16:16">
      <c r="P1991" s="13"/>
    </row>
    <row r="1992" spans="16:16">
      <c r="P1992" s="13"/>
    </row>
    <row r="1993" spans="16:16">
      <c r="P1993" s="13"/>
    </row>
    <row r="1994" spans="16:16">
      <c r="P1994" s="13"/>
    </row>
    <row r="1995" spans="16:16">
      <c r="P1995" s="13"/>
    </row>
    <row r="1996" spans="16:16">
      <c r="P1996" s="13"/>
    </row>
    <row r="1997" spans="16:16">
      <c r="P1997" s="13"/>
    </row>
    <row r="1998" spans="16:16">
      <c r="P1998" s="13"/>
    </row>
    <row r="1999" spans="16:16">
      <c r="P1999" s="13"/>
    </row>
    <row r="2000" spans="16:16">
      <c r="P2000" s="13"/>
    </row>
    <row r="2001" spans="16:16">
      <c r="P2001" s="13"/>
    </row>
    <row r="2002" spans="16:16">
      <c r="P2002" s="13"/>
    </row>
    <row r="2003" spans="16:16">
      <c r="P2003" s="13"/>
    </row>
    <row r="2004" spans="16:16">
      <c r="P2004" s="13"/>
    </row>
    <row r="2005" spans="16:16">
      <c r="P2005" s="13"/>
    </row>
    <row r="2006" spans="16:16">
      <c r="P2006" s="13"/>
    </row>
    <row r="2007" spans="16:16">
      <c r="P2007" s="13"/>
    </row>
    <row r="2008" spans="16:16">
      <c r="P2008" s="13"/>
    </row>
    <row r="2009" spans="16:16">
      <c r="P2009" s="13"/>
    </row>
    <row r="2010" spans="16:16">
      <c r="P2010" s="13"/>
    </row>
    <row r="2011" spans="16:16">
      <c r="P2011" s="13"/>
    </row>
    <row r="2012" spans="16:16">
      <c r="P2012" s="13"/>
    </row>
    <row r="2013" spans="16:16">
      <c r="P2013" s="13"/>
    </row>
    <row r="2014" spans="16:16">
      <c r="P2014" s="13"/>
    </row>
    <row r="2015" spans="16:16">
      <c r="P2015" s="13"/>
    </row>
    <row r="2016" spans="16:16">
      <c r="P2016" s="13"/>
    </row>
    <row r="2017" spans="16:16">
      <c r="P2017" s="13"/>
    </row>
    <row r="2018" spans="16:16">
      <c r="P2018" s="13"/>
    </row>
    <row r="2019" spans="16:16">
      <c r="P2019" s="13"/>
    </row>
    <row r="2020" spans="16:16">
      <c r="P2020" s="13"/>
    </row>
    <row r="2021" spans="16:16">
      <c r="P2021" s="13"/>
    </row>
    <row r="2022" spans="16:16">
      <c r="P2022" s="13"/>
    </row>
    <row r="2023" spans="16:16">
      <c r="P2023" s="13"/>
    </row>
    <row r="2024" spans="16:16">
      <c r="P2024" s="13"/>
    </row>
    <row r="2025" spans="16:16">
      <c r="P2025" s="13"/>
    </row>
    <row r="2026" spans="16:16">
      <c r="P2026" s="13"/>
    </row>
    <row r="2027" spans="16:16">
      <c r="P2027" s="13"/>
    </row>
    <row r="2028" spans="16:16">
      <c r="P2028" s="13"/>
    </row>
    <row r="2029" spans="16:16">
      <c r="P2029" s="13"/>
    </row>
    <row r="2030" spans="16:16">
      <c r="P2030" s="13"/>
    </row>
    <row r="2031" spans="16:16">
      <c r="P2031" s="13"/>
    </row>
    <row r="2032" spans="16:16">
      <c r="P2032" s="13"/>
    </row>
    <row r="2033" spans="16:16">
      <c r="P2033" s="13"/>
    </row>
    <row r="2034" spans="16:16">
      <c r="P2034" s="13"/>
    </row>
    <row r="2035" spans="16:16">
      <c r="P2035" s="13"/>
    </row>
    <row r="2036" spans="16:16">
      <c r="P2036" s="13"/>
    </row>
    <row r="2037" spans="16:16">
      <c r="P2037" s="13"/>
    </row>
    <row r="2038" spans="16:16">
      <c r="P2038" s="13"/>
    </row>
    <row r="2039" spans="16:16">
      <c r="P2039" s="13"/>
    </row>
    <row r="2040" spans="16:16">
      <c r="P2040" s="13"/>
    </row>
    <row r="2041" spans="16:16">
      <c r="P2041" s="13"/>
    </row>
    <row r="2042" spans="16:16">
      <c r="P2042" s="13"/>
    </row>
    <row r="2043" spans="16:16">
      <c r="P2043" s="13"/>
    </row>
    <row r="2044" spans="16:16">
      <c r="P2044" s="13"/>
    </row>
    <row r="2045" spans="16:16">
      <c r="P2045" s="13"/>
    </row>
    <row r="2046" spans="16:16">
      <c r="P2046" s="13"/>
    </row>
    <row r="2047" spans="16:16">
      <c r="P2047" s="13"/>
    </row>
    <row r="2048" spans="16:16">
      <c r="P2048" s="13"/>
    </row>
    <row r="2049" spans="16:16">
      <c r="P2049" s="13"/>
    </row>
    <row r="2050" spans="16:16">
      <c r="P2050" s="13"/>
    </row>
    <row r="2051" spans="16:16">
      <c r="P2051" s="13"/>
    </row>
    <row r="2052" spans="16:16">
      <c r="P2052" s="13"/>
    </row>
    <row r="2053" spans="16:16">
      <c r="P2053" s="13"/>
    </row>
    <row r="2054" spans="16:16">
      <c r="P2054" s="13"/>
    </row>
    <row r="2055" spans="16:16">
      <c r="P2055" s="13"/>
    </row>
    <row r="2056" spans="16:16">
      <c r="P2056" s="13"/>
    </row>
    <row r="2057" spans="16:16">
      <c r="P2057" s="13"/>
    </row>
    <row r="2058" spans="16:16">
      <c r="P2058" s="13"/>
    </row>
    <row r="2059" spans="16:16">
      <c r="P2059" s="13"/>
    </row>
    <row r="2060" spans="16:16">
      <c r="P2060" s="13"/>
    </row>
    <row r="2061" spans="16:16">
      <c r="P2061" s="13"/>
    </row>
    <row r="2062" spans="16:16">
      <c r="P2062" s="13"/>
    </row>
    <row r="2063" spans="16:16">
      <c r="P2063" s="13"/>
    </row>
    <row r="2064" spans="16:16">
      <c r="P2064" s="13"/>
    </row>
    <row r="2065" spans="16:16">
      <c r="P2065" s="13"/>
    </row>
    <row r="2066" spans="16:16">
      <c r="P2066" s="13"/>
    </row>
    <row r="2067" spans="16:16">
      <c r="P2067" s="13"/>
    </row>
    <row r="2068" spans="16:16">
      <c r="P2068" s="13"/>
    </row>
    <row r="2069" spans="16:16">
      <c r="P2069" s="13"/>
    </row>
    <row r="2070" spans="16:16">
      <c r="P2070" s="13"/>
    </row>
    <row r="2071" spans="16:16">
      <c r="P2071" s="13"/>
    </row>
    <row r="2072" spans="16:16">
      <c r="P2072" s="13"/>
    </row>
    <row r="2073" spans="16:16">
      <c r="P2073" s="13"/>
    </row>
    <row r="2074" spans="16:16">
      <c r="P2074" s="13"/>
    </row>
    <row r="2075" spans="16:16">
      <c r="P2075" s="13"/>
    </row>
    <row r="2076" spans="16:16">
      <c r="P2076" s="13"/>
    </row>
    <row r="2077" spans="16:16">
      <c r="P2077" s="13"/>
    </row>
    <row r="2078" spans="16:16">
      <c r="P2078" s="13"/>
    </row>
    <row r="2079" spans="16:16">
      <c r="P2079" s="13"/>
    </row>
    <row r="2080" spans="16:16">
      <c r="P2080" s="13"/>
    </row>
    <row r="2081" spans="16:16">
      <c r="P2081" s="13"/>
    </row>
    <row r="2082" spans="16:16">
      <c r="P2082" s="13"/>
    </row>
    <row r="2083" spans="16:16">
      <c r="P2083" s="13"/>
    </row>
    <row r="2084" spans="16:16">
      <c r="P2084" s="13"/>
    </row>
    <row r="2085" spans="16:16">
      <c r="P2085" s="13"/>
    </row>
    <row r="2086" spans="16:16">
      <c r="P2086" s="13"/>
    </row>
    <row r="2087" spans="16:16">
      <c r="P2087" s="13"/>
    </row>
    <row r="2088" spans="16:16">
      <c r="P2088" s="13"/>
    </row>
    <row r="2089" spans="16:16">
      <c r="P2089" s="13"/>
    </row>
    <row r="2090" spans="16:16">
      <c r="P2090" s="13"/>
    </row>
    <row r="2091" spans="16:16">
      <c r="P2091" s="13"/>
    </row>
    <row r="2092" spans="16:16">
      <c r="P2092" s="13"/>
    </row>
    <row r="2093" spans="16:16">
      <c r="P2093" s="13"/>
    </row>
    <row r="2094" spans="16:16">
      <c r="P2094" s="13"/>
    </row>
    <row r="2095" spans="16:16">
      <c r="P2095" s="13"/>
    </row>
    <row r="2096" spans="16:16">
      <c r="P2096" s="13"/>
    </row>
    <row r="2097" spans="16:16">
      <c r="P2097" s="13"/>
    </row>
    <row r="2098" spans="16:16">
      <c r="P2098" s="13"/>
    </row>
    <row r="2099" spans="16:16">
      <c r="P2099" s="13"/>
    </row>
    <row r="2100" spans="16:16">
      <c r="P2100" s="13"/>
    </row>
    <row r="2101" spans="16:16">
      <c r="P2101" s="13"/>
    </row>
    <row r="2102" spans="16:16">
      <c r="P2102" s="13"/>
    </row>
    <row r="2103" spans="16:16">
      <c r="P2103" s="13"/>
    </row>
    <row r="2104" spans="16:16">
      <c r="P2104" s="13"/>
    </row>
    <row r="2105" spans="16:16">
      <c r="P2105" s="13"/>
    </row>
    <row r="2106" spans="16:16">
      <c r="P2106" s="13"/>
    </row>
    <row r="2107" spans="16:16">
      <c r="P2107" s="13"/>
    </row>
    <row r="2108" spans="16:16">
      <c r="P2108" s="13"/>
    </row>
    <row r="2109" spans="16:16">
      <c r="P2109" s="13"/>
    </row>
    <row r="2110" spans="16:16">
      <c r="P2110" s="13"/>
    </row>
    <row r="2111" spans="16:16">
      <c r="P2111" s="13"/>
    </row>
    <row r="2112" spans="16:16">
      <c r="P2112" s="13"/>
    </row>
    <row r="2113" spans="16:16">
      <c r="P2113" s="13"/>
    </row>
    <row r="2114" spans="16:16">
      <c r="P2114" s="13"/>
    </row>
    <row r="2115" spans="16:16">
      <c r="P2115" s="13"/>
    </row>
    <row r="2116" spans="16:16">
      <c r="P2116" s="13"/>
    </row>
    <row r="2117" spans="16:16">
      <c r="P2117" s="13"/>
    </row>
    <row r="2118" spans="16:16">
      <c r="P2118" s="13"/>
    </row>
    <row r="2119" spans="16:16">
      <c r="P2119" s="13"/>
    </row>
    <row r="2120" spans="16:16">
      <c r="P2120" s="13"/>
    </row>
    <row r="2121" spans="16:16">
      <c r="P2121" s="13"/>
    </row>
    <row r="2122" spans="16:16">
      <c r="P2122" s="13"/>
    </row>
    <row r="2123" spans="16:16">
      <c r="P2123" s="13"/>
    </row>
    <row r="2124" spans="16:16">
      <c r="P2124" s="13"/>
    </row>
    <row r="2125" spans="16:16">
      <c r="P2125" s="13"/>
    </row>
    <row r="2126" spans="16:16">
      <c r="P2126" s="13"/>
    </row>
    <row r="2127" spans="16:16">
      <c r="P2127" s="13"/>
    </row>
    <row r="2128" spans="16:16">
      <c r="P2128" s="13"/>
    </row>
    <row r="2129" spans="16:16">
      <c r="P2129" s="13"/>
    </row>
    <row r="2130" spans="16:16">
      <c r="P2130" s="13"/>
    </row>
    <row r="2131" spans="16:16">
      <c r="P2131" s="13"/>
    </row>
    <row r="2132" spans="16:16">
      <c r="P2132" s="13"/>
    </row>
    <row r="2133" spans="16:16">
      <c r="P2133" s="13"/>
    </row>
    <row r="2134" spans="16:16">
      <c r="P2134" s="13"/>
    </row>
    <row r="2135" spans="16:16">
      <c r="P2135" s="13"/>
    </row>
    <row r="2136" spans="16:16">
      <c r="P2136" s="13"/>
    </row>
    <row r="2137" spans="16:16">
      <c r="P2137" s="13"/>
    </row>
    <row r="2138" spans="16:16">
      <c r="P2138" s="13"/>
    </row>
    <row r="2139" spans="16:16">
      <c r="P2139" s="13"/>
    </row>
    <row r="2140" spans="16:16">
      <c r="P2140" s="13"/>
    </row>
    <row r="2141" spans="16:16">
      <c r="P2141" s="13"/>
    </row>
    <row r="2142" spans="16:16">
      <c r="P2142" s="13"/>
    </row>
    <row r="2143" spans="16:16">
      <c r="P2143" s="13"/>
    </row>
    <row r="2144" spans="16:16">
      <c r="P2144" s="13"/>
    </row>
    <row r="2145" spans="16:16">
      <c r="P2145" s="13"/>
    </row>
    <row r="2146" spans="16:16">
      <c r="P2146" s="13"/>
    </row>
    <row r="2147" spans="16:16">
      <c r="P2147" s="13"/>
    </row>
    <row r="2148" spans="16:16">
      <c r="P2148" s="13"/>
    </row>
    <row r="2149" spans="16:16">
      <c r="P2149" s="13"/>
    </row>
    <row r="2150" spans="16:16">
      <c r="P2150" s="13"/>
    </row>
    <row r="2151" spans="16:16">
      <c r="P2151" s="13"/>
    </row>
    <row r="2152" spans="16:16">
      <c r="P2152" s="13"/>
    </row>
    <row r="2153" spans="16:16">
      <c r="P2153" s="13"/>
    </row>
    <row r="2154" spans="16:16">
      <c r="P2154" s="13"/>
    </row>
    <row r="2155" spans="16:16">
      <c r="P2155" s="13"/>
    </row>
    <row r="2156" spans="16:16">
      <c r="P2156" s="13"/>
    </row>
    <row r="2157" spans="16:16">
      <c r="P2157" s="13"/>
    </row>
    <row r="2158" spans="16:16">
      <c r="P2158" s="13"/>
    </row>
    <row r="2159" spans="16:16">
      <c r="P2159" s="13"/>
    </row>
    <row r="2160" spans="16:16">
      <c r="P2160" s="13"/>
    </row>
    <row r="2161" spans="16:16">
      <c r="P2161" s="13"/>
    </row>
    <row r="2162" spans="16:16">
      <c r="P2162" s="13"/>
    </row>
    <row r="2163" spans="16:16">
      <c r="P2163" s="13"/>
    </row>
    <row r="2164" spans="16:16">
      <c r="P2164" s="13"/>
    </row>
    <row r="2165" spans="16:16">
      <c r="P2165" s="13"/>
    </row>
    <row r="2166" spans="16:16">
      <c r="P2166" s="13"/>
    </row>
    <row r="2167" spans="16:16">
      <c r="P2167" s="13"/>
    </row>
    <row r="2168" spans="16:16">
      <c r="P2168" s="13"/>
    </row>
    <row r="2169" spans="16:16">
      <c r="P2169" s="13"/>
    </row>
    <row r="2170" spans="16:16">
      <c r="P2170" s="13"/>
    </row>
    <row r="2171" spans="16:16">
      <c r="P2171" s="13"/>
    </row>
    <row r="2172" spans="16:16">
      <c r="P2172" s="13"/>
    </row>
    <row r="2173" spans="16:16">
      <c r="P2173" s="13"/>
    </row>
    <row r="2174" spans="16:16">
      <c r="P2174" s="13"/>
    </row>
    <row r="2175" spans="16:16">
      <c r="P2175" s="13"/>
    </row>
    <row r="2176" spans="16:16">
      <c r="P2176" s="13"/>
    </row>
    <row r="2177" spans="16:16">
      <c r="P2177" s="13"/>
    </row>
    <row r="2178" spans="16:16">
      <c r="P2178" s="13"/>
    </row>
    <row r="2179" spans="16:16">
      <c r="P2179" s="13"/>
    </row>
    <row r="2180" spans="16:16">
      <c r="P2180" s="13"/>
    </row>
    <row r="2181" spans="16:16">
      <c r="P2181" s="13"/>
    </row>
    <row r="2182" spans="16:16">
      <c r="P2182" s="13"/>
    </row>
    <row r="2183" spans="16:16">
      <c r="P2183" s="13"/>
    </row>
    <row r="2184" spans="16:16">
      <c r="P2184" s="13"/>
    </row>
    <row r="2185" spans="16:16">
      <c r="P2185" s="13"/>
    </row>
    <row r="2186" spans="16:16">
      <c r="P2186" s="13"/>
    </row>
    <row r="2187" spans="16:16">
      <c r="P2187" s="13"/>
    </row>
    <row r="2188" spans="16:16">
      <c r="P2188" s="13"/>
    </row>
    <row r="2189" spans="16:16">
      <c r="P2189" s="13"/>
    </row>
    <row r="2190" spans="16:16">
      <c r="P2190" s="13"/>
    </row>
    <row r="2191" spans="16:16">
      <c r="P2191" s="13"/>
    </row>
    <row r="2192" spans="16:16">
      <c r="P2192" s="13"/>
    </row>
    <row r="2193" spans="16:16">
      <c r="P2193" s="13"/>
    </row>
    <row r="2194" spans="16:16">
      <c r="P2194" s="13"/>
    </row>
    <row r="2195" spans="16:16">
      <c r="P2195" s="13"/>
    </row>
    <row r="2196" spans="16:16">
      <c r="P2196" s="13"/>
    </row>
    <row r="2197" spans="16:16">
      <c r="P2197" s="13"/>
    </row>
    <row r="2198" spans="16:16">
      <c r="P2198" s="13"/>
    </row>
    <row r="2199" spans="16:16">
      <c r="P2199" s="13"/>
    </row>
    <row r="2200" spans="16:16">
      <c r="P2200" s="13"/>
    </row>
    <row r="2201" spans="16:16">
      <c r="P2201" s="13"/>
    </row>
    <row r="2202" spans="16:16">
      <c r="P2202" s="13"/>
    </row>
    <row r="2203" spans="16:16">
      <c r="P2203" s="13"/>
    </row>
    <row r="2204" spans="16:16">
      <c r="P2204" s="13"/>
    </row>
    <row r="2205" spans="16:16">
      <c r="P2205" s="13"/>
    </row>
    <row r="2206" spans="16:16">
      <c r="P2206" s="13"/>
    </row>
    <row r="2207" spans="16:16">
      <c r="P2207" s="13"/>
    </row>
    <row r="2208" spans="16:16">
      <c r="P2208" s="13"/>
    </row>
    <row r="2209" spans="16:16">
      <c r="P2209" s="13"/>
    </row>
    <row r="2210" spans="16:16">
      <c r="P2210" s="13"/>
    </row>
    <row r="2211" spans="16:16">
      <c r="P2211" s="13"/>
    </row>
    <row r="2212" spans="16:16">
      <c r="P2212" s="13"/>
    </row>
    <row r="2213" spans="16:16">
      <c r="P2213" s="13"/>
    </row>
    <row r="2214" spans="16:16">
      <c r="P2214" s="13"/>
    </row>
    <row r="2215" spans="16:16">
      <c r="P2215" s="13"/>
    </row>
    <row r="2216" spans="16:16">
      <c r="P2216" s="13"/>
    </row>
    <row r="2217" spans="16:16">
      <c r="P2217" s="13"/>
    </row>
    <row r="2218" spans="16:16">
      <c r="P2218" s="13"/>
    </row>
    <row r="2219" spans="16:16">
      <c r="P2219" s="13"/>
    </row>
    <row r="2220" spans="16:16">
      <c r="P2220" s="13"/>
    </row>
    <row r="2221" spans="16:16">
      <c r="P2221" s="13"/>
    </row>
    <row r="2222" spans="16:16">
      <c r="P2222" s="13"/>
    </row>
    <row r="2223" spans="16:16">
      <c r="P2223" s="13"/>
    </row>
    <row r="2224" spans="16:16">
      <c r="P2224" s="13"/>
    </row>
    <row r="2225" spans="16:16">
      <c r="P2225" s="13"/>
    </row>
    <row r="2226" spans="16:16">
      <c r="P2226" s="13"/>
    </row>
    <row r="2227" spans="16:16">
      <c r="P2227" s="13"/>
    </row>
    <row r="2228" spans="16:16">
      <c r="P2228" s="13"/>
    </row>
    <row r="2229" spans="16:16">
      <c r="P2229" s="13"/>
    </row>
    <row r="2230" spans="16:16">
      <c r="P2230" s="13"/>
    </row>
    <row r="2231" spans="16:16">
      <c r="P2231" s="13"/>
    </row>
    <row r="2232" spans="16:16">
      <c r="P2232" s="13"/>
    </row>
    <row r="2233" spans="16:16">
      <c r="P2233" s="13"/>
    </row>
    <row r="2234" spans="16:16">
      <c r="P2234" s="13"/>
    </row>
    <row r="2235" spans="16:16">
      <c r="P2235" s="13"/>
    </row>
    <row r="2236" spans="16:16">
      <c r="P2236" s="13"/>
    </row>
    <row r="2237" spans="16:16">
      <c r="P2237" s="13"/>
    </row>
    <row r="2238" spans="16:16">
      <c r="P2238" s="13"/>
    </row>
    <row r="2239" spans="16:16">
      <c r="P2239" s="13"/>
    </row>
    <row r="2240" spans="16:16">
      <c r="P2240" s="13"/>
    </row>
    <row r="2241" spans="16:16">
      <c r="P2241" s="13"/>
    </row>
    <row r="2242" spans="16:16">
      <c r="P2242" s="13"/>
    </row>
    <row r="2243" spans="16:16">
      <c r="P2243" s="13"/>
    </row>
    <row r="2244" spans="16:16">
      <c r="P2244" s="13"/>
    </row>
    <row r="2245" spans="16:16">
      <c r="P2245" s="13"/>
    </row>
    <row r="2246" spans="16:16">
      <c r="P2246" s="13"/>
    </row>
    <row r="2247" spans="16:16">
      <c r="P2247" s="13"/>
    </row>
    <row r="2248" spans="16:16">
      <c r="P2248" s="13"/>
    </row>
    <row r="2249" spans="16:16">
      <c r="P2249" s="13"/>
    </row>
    <row r="2250" spans="16:16">
      <c r="P2250" s="13"/>
    </row>
    <row r="2251" spans="16:16">
      <c r="P2251" s="13"/>
    </row>
    <row r="2252" spans="16:16">
      <c r="P2252" s="13"/>
    </row>
    <row r="2253" spans="16:16">
      <c r="P2253" s="13"/>
    </row>
    <row r="2254" spans="16:16">
      <c r="P2254" s="13"/>
    </row>
    <row r="2255" spans="16:16">
      <c r="P2255" s="13"/>
    </row>
    <row r="2256" spans="16:16">
      <c r="P2256" s="13"/>
    </row>
    <row r="2257" spans="16:16">
      <c r="P2257" s="13"/>
    </row>
    <row r="2258" spans="16:16">
      <c r="P2258" s="13"/>
    </row>
    <row r="2259" spans="16:16">
      <c r="P2259" s="13"/>
    </row>
    <row r="2260" spans="16:16">
      <c r="P2260" s="13"/>
    </row>
    <row r="2261" spans="16:16">
      <c r="P2261" s="13"/>
    </row>
    <row r="2262" spans="16:16">
      <c r="P2262" s="13"/>
    </row>
    <row r="2263" spans="16:16">
      <c r="P2263" s="13"/>
    </row>
    <row r="2264" spans="16:16">
      <c r="P2264" s="13"/>
    </row>
    <row r="2265" spans="16:16">
      <c r="P2265" s="13"/>
    </row>
    <row r="2266" spans="16:16">
      <c r="P2266" s="13"/>
    </row>
    <row r="2267" spans="16:16">
      <c r="P2267" s="13"/>
    </row>
    <row r="2268" spans="16:16">
      <c r="P2268" s="13"/>
    </row>
    <row r="2269" spans="16:16">
      <c r="P2269" s="13"/>
    </row>
    <row r="2270" spans="16:16">
      <c r="P2270" s="13"/>
    </row>
    <row r="2271" spans="16:16">
      <c r="P2271" s="13"/>
    </row>
    <row r="2272" spans="16:16">
      <c r="P2272" s="13"/>
    </row>
    <row r="2273" spans="16:16">
      <c r="P2273" s="13"/>
    </row>
    <row r="2274" spans="16:16">
      <c r="P2274" s="13"/>
    </row>
    <row r="2275" spans="16:16">
      <c r="P2275" s="13"/>
    </row>
    <row r="2276" spans="16:16">
      <c r="P2276" s="13"/>
    </row>
    <row r="2277" spans="16:16">
      <c r="P2277" s="13"/>
    </row>
    <row r="2278" spans="16:16">
      <c r="P2278" s="13"/>
    </row>
    <row r="2279" spans="16:16">
      <c r="P2279" s="13"/>
    </row>
    <row r="2280" spans="16:16">
      <c r="P2280" s="13"/>
    </row>
    <row r="2281" spans="16:16">
      <c r="P2281" s="13"/>
    </row>
    <row r="2282" spans="16:16">
      <c r="P2282" s="13"/>
    </row>
    <row r="2283" spans="16:16">
      <c r="P2283" s="13"/>
    </row>
    <row r="2284" spans="16:16">
      <c r="P2284" s="13"/>
    </row>
    <row r="2285" spans="16:16">
      <c r="P2285" s="13"/>
    </row>
    <row r="2286" spans="16:16">
      <c r="P2286" s="13"/>
    </row>
    <row r="2287" spans="16:16">
      <c r="P2287" s="13"/>
    </row>
    <row r="2288" spans="16:16">
      <c r="P2288" s="13"/>
    </row>
    <row r="2289" spans="16:16">
      <c r="P2289" s="13"/>
    </row>
    <row r="2290" spans="16:16">
      <c r="P2290" s="13"/>
    </row>
    <row r="2291" spans="16:16">
      <c r="P2291" s="13"/>
    </row>
    <row r="2292" spans="16:16">
      <c r="P2292" s="13"/>
    </row>
    <row r="2293" spans="16:16">
      <c r="P2293" s="13"/>
    </row>
    <row r="2294" spans="16:16">
      <c r="P2294" s="13"/>
    </row>
    <row r="2295" spans="16:16">
      <c r="P2295" s="13"/>
    </row>
    <row r="2296" spans="16:16">
      <c r="P2296" s="13"/>
    </row>
    <row r="2297" spans="16:16">
      <c r="P2297" s="13"/>
    </row>
    <row r="2298" spans="16:16">
      <c r="P2298" s="13"/>
    </row>
    <row r="2299" spans="16:16">
      <c r="P2299" s="13"/>
    </row>
    <row r="2300" spans="16:16">
      <c r="P2300" s="13"/>
    </row>
    <row r="2301" spans="16:16">
      <c r="P2301" s="13"/>
    </row>
    <row r="2302" spans="16:16">
      <c r="P2302" s="13"/>
    </row>
    <row r="2303" spans="16:16">
      <c r="P2303" s="13"/>
    </row>
    <row r="2304" spans="16:16">
      <c r="P2304" s="13"/>
    </row>
    <row r="2305" spans="16:16">
      <c r="P2305" s="13"/>
    </row>
    <row r="2306" spans="16:16">
      <c r="P2306" s="13"/>
    </row>
    <row r="2307" spans="16:16">
      <c r="P2307" s="13"/>
    </row>
    <row r="2308" spans="16:16">
      <c r="P2308" s="13"/>
    </row>
    <row r="2309" spans="16:16">
      <c r="P2309" s="13"/>
    </row>
    <row r="2310" spans="16:16">
      <c r="P2310" s="13"/>
    </row>
    <row r="2311" spans="16:16">
      <c r="P2311" s="13"/>
    </row>
    <row r="2312" spans="16:16">
      <c r="P2312" s="13"/>
    </row>
    <row r="2313" spans="16:16">
      <c r="P2313" s="13"/>
    </row>
    <row r="2314" spans="16:16">
      <c r="P2314" s="13"/>
    </row>
    <row r="2315" spans="16:16">
      <c r="P2315" s="13"/>
    </row>
    <row r="2316" spans="16:16">
      <c r="P2316" s="13"/>
    </row>
    <row r="2317" spans="16:16">
      <c r="P2317" s="13"/>
    </row>
    <row r="2318" spans="16:16">
      <c r="P2318" s="13"/>
    </row>
    <row r="2319" spans="16:16">
      <c r="P2319" s="13"/>
    </row>
    <row r="2320" spans="16:16">
      <c r="P2320" s="13"/>
    </row>
    <row r="2321" spans="16:16">
      <c r="P2321" s="13"/>
    </row>
    <row r="2322" spans="16:16">
      <c r="P2322" s="13"/>
    </row>
    <row r="2323" spans="16:16">
      <c r="P2323" s="13"/>
    </row>
    <row r="2324" spans="16:16">
      <c r="P2324" s="13"/>
    </row>
    <row r="2325" spans="16:16">
      <c r="P2325" s="13"/>
    </row>
    <row r="2326" spans="16:16">
      <c r="P2326" s="13"/>
    </row>
    <row r="2327" spans="16:16">
      <c r="P2327" s="13"/>
    </row>
    <row r="2328" spans="16:16">
      <c r="P2328" s="13"/>
    </row>
    <row r="2329" spans="16:16">
      <c r="P2329" s="13"/>
    </row>
    <row r="2330" spans="16:16">
      <c r="P2330" s="13"/>
    </row>
    <row r="2331" spans="16:16">
      <c r="P2331" s="13"/>
    </row>
    <row r="2332" spans="16:16">
      <c r="P2332" s="13"/>
    </row>
    <row r="2333" spans="16:16">
      <c r="P2333" s="13"/>
    </row>
    <row r="2334" spans="16:16">
      <c r="P2334" s="13"/>
    </row>
    <row r="2335" spans="16:16">
      <c r="P2335" s="13"/>
    </row>
    <row r="2336" spans="16:16">
      <c r="P2336" s="13"/>
    </row>
    <row r="2337" spans="16:16">
      <c r="P2337" s="13"/>
    </row>
    <row r="2338" spans="16:16">
      <c r="P2338" s="13"/>
    </row>
    <row r="2339" spans="16:16">
      <c r="P2339" s="13"/>
    </row>
    <row r="2340" spans="16:16">
      <c r="P2340" s="13"/>
    </row>
    <row r="2341" spans="16:16">
      <c r="P2341" s="13"/>
    </row>
    <row r="2342" spans="16:16">
      <c r="P2342" s="13"/>
    </row>
    <row r="2343" spans="16:16">
      <c r="P2343" s="13"/>
    </row>
    <row r="2344" spans="16:16">
      <c r="P2344" s="13"/>
    </row>
    <row r="2345" spans="16:16">
      <c r="P2345" s="13"/>
    </row>
    <row r="2346" spans="16:16">
      <c r="P2346" s="13"/>
    </row>
    <row r="2347" spans="16:16">
      <c r="P2347" s="13"/>
    </row>
    <row r="2348" spans="16:16">
      <c r="P2348" s="13"/>
    </row>
    <row r="2349" spans="16:16">
      <c r="P2349" s="13"/>
    </row>
    <row r="2350" spans="16:16">
      <c r="P2350" s="13"/>
    </row>
    <row r="2351" spans="16:16">
      <c r="P2351" s="13"/>
    </row>
    <row r="2352" spans="16:16">
      <c r="P2352" s="13"/>
    </row>
    <row r="2353" spans="16:16">
      <c r="P2353" s="13"/>
    </row>
    <row r="2354" spans="16:16">
      <c r="P2354" s="13"/>
    </row>
    <row r="2355" spans="16:16">
      <c r="P2355" s="13"/>
    </row>
    <row r="2356" spans="16:16">
      <c r="P2356" s="13"/>
    </row>
    <row r="2357" spans="16:16">
      <c r="P2357" s="13"/>
    </row>
    <row r="2358" spans="16:16">
      <c r="P2358" s="13"/>
    </row>
    <row r="2359" spans="16:16">
      <c r="P2359" s="13"/>
    </row>
    <row r="2360" spans="16:16">
      <c r="P2360" s="13"/>
    </row>
    <row r="2361" spans="16:16">
      <c r="P2361" s="13"/>
    </row>
    <row r="2362" spans="16:16">
      <c r="P2362" s="13"/>
    </row>
    <row r="2363" spans="16:16">
      <c r="P2363" s="13"/>
    </row>
    <row r="2364" spans="16:16">
      <c r="P2364" s="13"/>
    </row>
    <row r="2365" spans="16:16">
      <c r="P2365" s="13"/>
    </row>
    <row r="2366" spans="16:16">
      <c r="P2366" s="13"/>
    </row>
    <row r="2367" spans="16:16">
      <c r="P2367" s="13"/>
    </row>
    <row r="2368" spans="16:16">
      <c r="P2368" s="13"/>
    </row>
    <row r="2369" spans="16:16">
      <c r="P2369" s="13"/>
    </row>
    <row r="2370" spans="16:16">
      <c r="P2370" s="13"/>
    </row>
    <row r="2371" spans="16:16">
      <c r="P2371" s="13"/>
    </row>
    <row r="2372" spans="16:16">
      <c r="P2372" s="13"/>
    </row>
    <row r="2373" spans="16:16">
      <c r="P2373" s="13"/>
    </row>
    <row r="2374" spans="16:16">
      <c r="P2374" s="13"/>
    </row>
    <row r="2375" spans="16:16">
      <c r="P2375" s="13"/>
    </row>
    <row r="2376" spans="16:16">
      <c r="P2376" s="13"/>
    </row>
    <row r="2377" spans="16:16">
      <c r="P2377" s="13"/>
    </row>
    <row r="2378" spans="16:16">
      <c r="P2378" s="13"/>
    </row>
    <row r="2379" spans="16:16">
      <c r="P2379" s="13"/>
    </row>
    <row r="2380" spans="16:16">
      <c r="P2380" s="13"/>
    </row>
    <row r="2381" spans="16:16">
      <c r="P2381" s="13"/>
    </row>
    <row r="2382" spans="16:16">
      <c r="P2382" s="13"/>
    </row>
    <row r="2383" spans="16:16">
      <c r="P2383" s="13"/>
    </row>
    <row r="2384" spans="16:16">
      <c r="P2384" s="13"/>
    </row>
    <row r="2385" spans="16:16">
      <c r="P2385" s="13"/>
    </row>
    <row r="2386" spans="16:16">
      <c r="P2386" s="13"/>
    </row>
    <row r="2387" spans="16:16">
      <c r="P2387" s="13"/>
    </row>
    <row r="2388" spans="16:16">
      <c r="P2388" s="13"/>
    </row>
    <row r="2389" spans="16:16">
      <c r="P2389" s="13"/>
    </row>
    <row r="2390" spans="16:16">
      <c r="P2390" s="13"/>
    </row>
    <row r="2391" spans="16:16">
      <c r="P2391" s="13"/>
    </row>
    <row r="2392" spans="16:16">
      <c r="P2392" s="13"/>
    </row>
    <row r="2393" spans="16:16">
      <c r="P2393" s="13"/>
    </row>
    <row r="2394" spans="16:16">
      <c r="P2394" s="13"/>
    </row>
    <row r="2395" spans="16:16">
      <c r="P2395" s="13"/>
    </row>
    <row r="2396" spans="16:16">
      <c r="P2396" s="13"/>
    </row>
    <row r="2397" spans="16:16">
      <c r="P2397" s="13"/>
    </row>
    <row r="2398" spans="16:16">
      <c r="P2398" s="13"/>
    </row>
    <row r="2399" spans="16:16">
      <c r="P2399" s="13"/>
    </row>
    <row r="2400" spans="16:16">
      <c r="P2400" s="13"/>
    </row>
    <row r="2401" spans="16:16">
      <c r="P2401" s="13"/>
    </row>
    <row r="2402" spans="16:16">
      <c r="P2402" s="13"/>
    </row>
    <row r="2403" spans="16:16">
      <c r="P2403" s="13"/>
    </row>
    <row r="2404" spans="16:16">
      <c r="P2404" s="13"/>
    </row>
    <row r="2405" spans="16:16">
      <c r="P2405" s="13"/>
    </row>
    <row r="2406" spans="16:16">
      <c r="P2406" s="13"/>
    </row>
    <row r="2407" spans="16:16">
      <c r="P2407" s="13"/>
    </row>
    <row r="2408" spans="16:16">
      <c r="P2408" s="13"/>
    </row>
    <row r="2409" spans="16:16">
      <c r="P2409" s="13"/>
    </row>
    <row r="2410" spans="16:16">
      <c r="P2410" s="13"/>
    </row>
    <row r="2411" spans="16:16">
      <c r="P2411" s="13"/>
    </row>
    <row r="2412" spans="16:16">
      <c r="P2412" s="13"/>
    </row>
    <row r="2413" spans="16:16">
      <c r="P2413" s="13"/>
    </row>
    <row r="2414" spans="16:16">
      <c r="P2414" s="13"/>
    </row>
    <row r="2415" spans="16:16">
      <c r="P2415" s="13"/>
    </row>
    <row r="2416" spans="16:16">
      <c r="P2416" s="13"/>
    </row>
    <row r="2417" spans="16:16">
      <c r="P2417" s="13"/>
    </row>
    <row r="2418" spans="16:16">
      <c r="P2418" s="13"/>
    </row>
    <row r="2419" spans="16:16">
      <c r="P2419" s="13"/>
    </row>
    <row r="2420" spans="16:16">
      <c r="P2420" s="13"/>
    </row>
    <row r="2421" spans="16:16">
      <c r="P2421" s="13"/>
    </row>
    <row r="2422" spans="16:16">
      <c r="P2422" s="13"/>
    </row>
    <row r="2423" spans="16:16">
      <c r="P2423" s="13"/>
    </row>
    <row r="2424" spans="16:16">
      <c r="P2424" s="13"/>
    </row>
    <row r="2425" spans="16:16">
      <c r="P2425" s="13"/>
    </row>
    <row r="2426" spans="16:16">
      <c r="P2426" s="13"/>
    </row>
    <row r="2427" spans="16:16">
      <c r="P2427" s="13"/>
    </row>
    <row r="2428" spans="16:16">
      <c r="P2428" s="13"/>
    </row>
    <row r="2429" spans="16:16">
      <c r="P2429" s="13"/>
    </row>
    <row r="2430" spans="16:16">
      <c r="P2430" s="13"/>
    </row>
    <row r="2431" spans="16:16">
      <c r="P2431" s="13"/>
    </row>
    <row r="2432" spans="16:16">
      <c r="P2432" s="13"/>
    </row>
    <row r="2433" spans="16:16">
      <c r="P2433" s="13"/>
    </row>
    <row r="2434" spans="16:16">
      <c r="P2434" s="13"/>
    </row>
    <row r="2435" spans="16:16">
      <c r="P2435" s="13"/>
    </row>
    <row r="2436" spans="16:16">
      <c r="P2436" s="13"/>
    </row>
    <row r="2437" spans="16:16">
      <c r="P2437" s="13"/>
    </row>
    <row r="2438" spans="16:16">
      <c r="P2438" s="13"/>
    </row>
    <row r="2439" spans="16:16">
      <c r="P2439" s="13"/>
    </row>
    <row r="2440" spans="16:16">
      <c r="P2440" s="13"/>
    </row>
    <row r="2441" spans="16:16">
      <c r="P2441" s="13"/>
    </row>
    <row r="2442" spans="16:16">
      <c r="P2442" s="13"/>
    </row>
    <row r="2443" spans="16:16">
      <c r="P2443" s="13"/>
    </row>
    <row r="2444" spans="16:16">
      <c r="P2444" s="13"/>
    </row>
    <row r="2445" spans="16:16">
      <c r="P2445" s="13"/>
    </row>
    <row r="2446" spans="16:16">
      <c r="P2446" s="13"/>
    </row>
    <row r="2447" spans="16:16">
      <c r="P2447" s="13"/>
    </row>
    <row r="2448" spans="16:16">
      <c r="P2448" s="13"/>
    </row>
    <row r="2449" spans="16:16">
      <c r="P2449" s="13"/>
    </row>
    <row r="2450" spans="16:16">
      <c r="P2450" s="13"/>
    </row>
    <row r="2451" spans="16:16">
      <c r="P2451" s="13"/>
    </row>
    <row r="2452" spans="16:16">
      <c r="P2452" s="13"/>
    </row>
    <row r="2453" spans="16:16">
      <c r="P2453" s="13"/>
    </row>
    <row r="2454" spans="16:16">
      <c r="P2454" s="13"/>
    </row>
    <row r="2455" spans="16:16">
      <c r="P2455" s="13"/>
    </row>
    <row r="2456" spans="16:16">
      <c r="P2456" s="13"/>
    </row>
    <row r="2457" spans="16:16">
      <c r="P2457" s="13"/>
    </row>
    <row r="2458" spans="16:16">
      <c r="P2458" s="13"/>
    </row>
    <row r="2459" spans="16:16">
      <c r="P2459" s="13"/>
    </row>
    <row r="2460" spans="16:16">
      <c r="P2460" s="13"/>
    </row>
    <row r="2461" spans="16:16">
      <c r="P2461" s="13"/>
    </row>
    <row r="2462" spans="16:16">
      <c r="P2462" s="13"/>
    </row>
    <row r="2463" spans="16:16">
      <c r="P2463" s="13"/>
    </row>
    <row r="2464" spans="16:16">
      <c r="P2464" s="13"/>
    </row>
    <row r="2465" spans="16:16">
      <c r="P2465" s="13"/>
    </row>
    <row r="2466" spans="16:16">
      <c r="P2466" s="13"/>
    </row>
    <row r="2467" spans="16:16">
      <c r="P2467" s="13"/>
    </row>
    <row r="2468" spans="16:16">
      <c r="P2468" s="13"/>
    </row>
    <row r="2469" spans="16:16">
      <c r="P2469" s="13"/>
    </row>
    <row r="2470" spans="16:16">
      <c r="P2470" s="13"/>
    </row>
    <row r="2471" spans="16:16">
      <c r="P2471" s="13"/>
    </row>
    <row r="2472" spans="16:16">
      <c r="P2472" s="13"/>
    </row>
    <row r="2473" spans="16:16">
      <c r="P2473" s="13"/>
    </row>
    <row r="2474" spans="16:16">
      <c r="P2474" s="13"/>
    </row>
    <row r="2475" spans="16:16">
      <c r="P2475" s="13"/>
    </row>
    <row r="2476" spans="16:16">
      <c r="P2476" s="13"/>
    </row>
    <row r="2477" spans="16:16">
      <c r="P2477" s="13"/>
    </row>
    <row r="2478" spans="16:16">
      <c r="P2478" s="13"/>
    </row>
    <row r="2479" spans="16:16">
      <c r="P2479" s="13"/>
    </row>
    <row r="2480" spans="16:16">
      <c r="P2480" s="13"/>
    </row>
    <row r="2481" spans="16:16">
      <c r="P2481" s="13"/>
    </row>
    <row r="2482" spans="16:16">
      <c r="P2482" s="13"/>
    </row>
    <row r="2483" spans="16:16">
      <c r="P2483" s="13"/>
    </row>
    <row r="2484" spans="16:16">
      <c r="P2484" s="13"/>
    </row>
    <row r="2485" spans="16:16">
      <c r="P2485" s="13"/>
    </row>
    <row r="2486" spans="16:16">
      <c r="P2486" s="13"/>
    </row>
    <row r="2487" spans="16:16">
      <c r="P2487" s="13"/>
    </row>
    <row r="2488" spans="16:16">
      <c r="P2488" s="13"/>
    </row>
    <row r="2489" spans="16:16">
      <c r="P2489" s="13"/>
    </row>
    <row r="2490" spans="16:16">
      <c r="P2490" s="13"/>
    </row>
    <row r="2491" spans="16:16">
      <c r="P2491" s="13"/>
    </row>
    <row r="2492" spans="16:16">
      <c r="P2492" s="13"/>
    </row>
    <row r="2493" spans="16:16">
      <c r="P2493" s="13"/>
    </row>
    <row r="2494" spans="16:16">
      <c r="P2494" s="13"/>
    </row>
    <row r="2495" spans="16:16">
      <c r="P2495" s="13"/>
    </row>
    <row r="2496" spans="16:16">
      <c r="P2496" s="13"/>
    </row>
    <row r="2497" spans="16:16">
      <c r="P2497" s="13"/>
    </row>
    <row r="2498" spans="16:16">
      <c r="P2498" s="13"/>
    </row>
    <row r="2499" spans="16:16">
      <c r="P2499" s="13"/>
    </row>
    <row r="2500" spans="16:16">
      <c r="P2500" s="13"/>
    </row>
    <row r="2501" spans="16:16">
      <c r="P2501" s="13"/>
    </row>
    <row r="2502" spans="16:16">
      <c r="P2502" s="13"/>
    </row>
    <row r="2503" spans="16:16">
      <c r="P2503" s="13"/>
    </row>
    <row r="2504" spans="16:16">
      <c r="P2504" s="13"/>
    </row>
    <row r="2505" spans="16:16">
      <c r="P2505" s="13"/>
    </row>
    <row r="2506" spans="16:16">
      <c r="P2506" s="13"/>
    </row>
    <row r="2507" spans="16:16">
      <c r="P2507" s="13"/>
    </row>
    <row r="2508" spans="16:16">
      <c r="P2508" s="13"/>
    </row>
    <row r="2509" spans="16:16">
      <c r="P2509" s="13"/>
    </row>
    <row r="2510" spans="16:16">
      <c r="P2510" s="13"/>
    </row>
    <row r="2511" spans="16:16">
      <c r="P2511" s="13"/>
    </row>
    <row r="2512" spans="16:16">
      <c r="P2512" s="13"/>
    </row>
    <row r="2513" spans="16:16">
      <c r="P2513" s="13"/>
    </row>
    <row r="2514" spans="16:16">
      <c r="P2514" s="13"/>
    </row>
    <row r="2515" spans="16:16">
      <c r="P2515" s="13"/>
    </row>
    <row r="2516" spans="16:16">
      <c r="P2516" s="13"/>
    </row>
    <row r="2517" spans="16:16">
      <c r="P2517" s="13"/>
    </row>
    <row r="2518" spans="16:16">
      <c r="P2518" s="13"/>
    </row>
    <row r="2519" spans="16:16">
      <c r="P2519" s="13"/>
    </row>
    <row r="2520" spans="16:16">
      <c r="P2520" s="13"/>
    </row>
    <row r="2521" spans="16:16">
      <c r="P2521" s="13"/>
    </row>
    <row r="2522" spans="16:16">
      <c r="P2522" s="13"/>
    </row>
    <row r="2523" spans="16:16">
      <c r="P2523" s="13"/>
    </row>
    <row r="2524" spans="16:16">
      <c r="P2524" s="13"/>
    </row>
    <row r="2525" spans="16:16">
      <c r="P2525" s="13"/>
    </row>
    <row r="2526" spans="16:16">
      <c r="P2526" s="13"/>
    </row>
    <row r="2527" spans="16:16">
      <c r="P2527" s="13"/>
    </row>
    <row r="2528" spans="16:16">
      <c r="P2528" s="13"/>
    </row>
    <row r="2529" spans="16:16">
      <c r="P2529" s="13"/>
    </row>
    <row r="2530" spans="16:16">
      <c r="P2530" s="13"/>
    </row>
    <row r="2531" spans="16:16">
      <c r="P2531" s="13"/>
    </row>
    <row r="2532" spans="16:16">
      <c r="P2532" s="13"/>
    </row>
    <row r="2533" spans="16:16">
      <c r="P2533" s="13"/>
    </row>
    <row r="2534" spans="16:16">
      <c r="P2534" s="13"/>
    </row>
    <row r="2535" spans="16:16">
      <c r="P2535" s="13"/>
    </row>
    <row r="2536" spans="16:16">
      <c r="P2536" s="13"/>
    </row>
    <row r="2537" spans="16:16">
      <c r="P2537" s="13"/>
    </row>
    <row r="2538" spans="16:16">
      <c r="P2538" s="13"/>
    </row>
    <row r="2539" spans="16:16">
      <c r="P2539" s="13"/>
    </row>
    <row r="2540" spans="16:16">
      <c r="P2540" s="13"/>
    </row>
    <row r="2541" spans="16:16">
      <c r="P2541" s="13"/>
    </row>
    <row r="2542" spans="16:16">
      <c r="P2542" s="13"/>
    </row>
    <row r="2543" spans="16:16">
      <c r="P2543" s="13"/>
    </row>
    <row r="2544" spans="16:16">
      <c r="P2544" s="13"/>
    </row>
    <row r="2545" spans="16:16">
      <c r="P2545" s="13"/>
    </row>
    <row r="2546" spans="16:16">
      <c r="P2546" s="13"/>
    </row>
    <row r="2547" spans="16:16">
      <c r="P2547" s="13"/>
    </row>
    <row r="2548" spans="16:16">
      <c r="P2548" s="13"/>
    </row>
    <row r="2549" spans="16:16">
      <c r="P2549" s="13"/>
    </row>
    <row r="2550" spans="16:16">
      <c r="P2550" s="13"/>
    </row>
    <row r="2551" spans="16:16">
      <c r="P2551" s="13"/>
    </row>
    <row r="2552" spans="16:16">
      <c r="P2552" s="13"/>
    </row>
    <row r="2553" spans="16:16">
      <c r="P2553" s="13"/>
    </row>
    <row r="2554" spans="16:16">
      <c r="P2554" s="13"/>
    </row>
    <row r="2555" spans="16:16">
      <c r="P2555" s="13"/>
    </row>
    <row r="2556" spans="16:16">
      <c r="P2556" s="13"/>
    </row>
    <row r="2557" spans="16:16">
      <c r="P2557" s="13"/>
    </row>
    <row r="2558" spans="16:16">
      <c r="P2558" s="13"/>
    </row>
    <row r="2559" spans="16:16">
      <c r="P2559" s="13"/>
    </row>
    <row r="2560" spans="16:16">
      <c r="P2560" s="13"/>
    </row>
    <row r="2561" spans="16:16">
      <c r="P2561" s="13"/>
    </row>
    <row r="2562" spans="16:16">
      <c r="P2562" s="13"/>
    </row>
    <row r="2563" spans="16:16">
      <c r="P2563" s="13"/>
    </row>
    <row r="2564" spans="16:16">
      <c r="P2564" s="13"/>
    </row>
    <row r="2565" spans="16:16">
      <c r="P2565" s="13"/>
    </row>
    <row r="2566" spans="16:16">
      <c r="P2566" s="13"/>
    </row>
    <row r="2567" spans="16:16">
      <c r="P2567" s="13"/>
    </row>
    <row r="2568" spans="16:16">
      <c r="P2568" s="13"/>
    </row>
    <row r="2569" spans="16:16">
      <c r="P2569" s="13"/>
    </row>
    <row r="2570" spans="16:16">
      <c r="P2570" s="13"/>
    </row>
    <row r="2571" spans="16:16">
      <c r="P2571" s="13"/>
    </row>
    <row r="2572" spans="16:16">
      <c r="P2572" s="13"/>
    </row>
    <row r="2573" spans="16:16">
      <c r="P2573" s="13"/>
    </row>
    <row r="2574" spans="16:16">
      <c r="P2574" s="13"/>
    </row>
    <row r="2575" spans="16:16">
      <c r="P2575" s="13"/>
    </row>
    <row r="2576" spans="16:16">
      <c r="P2576" s="13"/>
    </row>
    <row r="2577" spans="16:16">
      <c r="P2577" s="13"/>
    </row>
    <row r="2578" spans="16:16">
      <c r="P2578" s="13"/>
    </row>
    <row r="2579" spans="16:16">
      <c r="P2579" s="13"/>
    </row>
    <row r="2580" spans="16:16">
      <c r="P2580" s="13"/>
    </row>
    <row r="2581" spans="16:16">
      <c r="P2581" s="13"/>
    </row>
    <row r="2582" spans="16:16">
      <c r="P2582" s="13"/>
    </row>
    <row r="2583" spans="16:16">
      <c r="P2583" s="13"/>
    </row>
    <row r="2584" spans="16:16">
      <c r="P2584" s="13"/>
    </row>
    <row r="2585" spans="16:16">
      <c r="P2585" s="13"/>
    </row>
    <row r="2586" spans="16:16">
      <c r="P2586" s="13"/>
    </row>
    <row r="2587" spans="16:16">
      <c r="P2587" s="13"/>
    </row>
    <row r="2588" spans="16:16">
      <c r="P2588" s="13"/>
    </row>
    <row r="2589" spans="16:16">
      <c r="P2589" s="13"/>
    </row>
    <row r="2590" spans="16:16">
      <c r="P2590" s="13"/>
    </row>
    <row r="2591" spans="16:16">
      <c r="P2591" s="13"/>
    </row>
    <row r="2592" spans="16:16">
      <c r="P2592" s="13"/>
    </row>
    <row r="2593" spans="16:16">
      <c r="P2593" s="13"/>
    </row>
    <row r="2594" spans="16:16">
      <c r="P2594" s="13"/>
    </row>
    <row r="2595" spans="16:16">
      <c r="P2595" s="13"/>
    </row>
    <row r="2596" spans="16:16">
      <c r="P2596" s="13"/>
    </row>
    <row r="2597" spans="16:16">
      <c r="P2597" s="13"/>
    </row>
    <row r="2598" spans="16:16">
      <c r="P2598" s="13"/>
    </row>
    <row r="2599" spans="16:16">
      <c r="P2599" s="13"/>
    </row>
    <row r="2600" spans="16:16">
      <c r="P2600" s="13"/>
    </row>
    <row r="2601" spans="16:16">
      <c r="P2601" s="13"/>
    </row>
    <row r="2602" spans="16:16">
      <c r="P2602" s="13"/>
    </row>
    <row r="2603" spans="16:16">
      <c r="P2603" s="13"/>
    </row>
    <row r="2604" spans="16:16">
      <c r="P2604" s="13"/>
    </row>
    <row r="2605" spans="16:16">
      <c r="P2605" s="13"/>
    </row>
    <row r="2606" spans="16:16">
      <c r="P2606" s="13"/>
    </row>
    <row r="2607" spans="16:16">
      <c r="P2607" s="13"/>
    </row>
    <row r="2608" spans="16:16">
      <c r="P2608" s="13"/>
    </row>
    <row r="2609" spans="16:16">
      <c r="P2609" s="13"/>
    </row>
    <row r="2610" spans="16:16">
      <c r="P2610" s="13"/>
    </row>
    <row r="2611" spans="16:16">
      <c r="P2611" s="13"/>
    </row>
    <row r="2612" spans="16:16">
      <c r="P2612" s="13"/>
    </row>
    <row r="2613" spans="16:16">
      <c r="P2613" s="13"/>
    </row>
    <row r="2614" spans="16:16">
      <c r="P2614" s="13"/>
    </row>
    <row r="2615" spans="16:16">
      <c r="P2615" s="13"/>
    </row>
    <row r="2616" spans="16:16">
      <c r="P2616" s="13"/>
    </row>
    <row r="2617" spans="16:16">
      <c r="P2617" s="13"/>
    </row>
    <row r="2618" spans="16:16">
      <c r="P2618" s="13"/>
    </row>
    <row r="2619" spans="16:16">
      <c r="P2619" s="13"/>
    </row>
    <row r="2620" spans="16:16">
      <c r="P2620" s="13"/>
    </row>
    <row r="2621" spans="16:16">
      <c r="P2621" s="13"/>
    </row>
    <row r="2622" spans="16:16">
      <c r="P2622" s="13"/>
    </row>
    <row r="2623" spans="16:16">
      <c r="P2623" s="13"/>
    </row>
    <row r="2624" spans="16:16">
      <c r="P2624" s="13"/>
    </row>
    <row r="2625" spans="16:16">
      <c r="P2625" s="13"/>
    </row>
    <row r="2626" spans="16:16">
      <c r="P2626" s="13"/>
    </row>
    <row r="2627" spans="16:16">
      <c r="P2627" s="13"/>
    </row>
    <row r="2628" spans="16:16">
      <c r="P2628" s="13"/>
    </row>
    <row r="2629" spans="16:16">
      <c r="P2629" s="13"/>
    </row>
    <row r="2630" spans="16:16">
      <c r="P2630" s="13"/>
    </row>
    <row r="2631" spans="16:16">
      <c r="P2631" s="13"/>
    </row>
    <row r="2632" spans="16:16">
      <c r="P2632" s="13"/>
    </row>
    <row r="2633" spans="16:16">
      <c r="P2633" s="13"/>
    </row>
    <row r="2634" spans="16:16">
      <c r="P2634" s="13"/>
    </row>
    <row r="2635" spans="16:16">
      <c r="P2635" s="13"/>
    </row>
    <row r="2636" spans="16:16">
      <c r="P2636" s="13"/>
    </row>
    <row r="2637" spans="16:16">
      <c r="P2637" s="13"/>
    </row>
    <row r="2638" spans="16:16">
      <c r="P2638" s="13"/>
    </row>
    <row r="2639" spans="16:16">
      <c r="P2639" s="13"/>
    </row>
    <row r="2640" spans="16:16">
      <c r="P2640" s="13"/>
    </row>
    <row r="2641" spans="16:16">
      <c r="P2641" s="13"/>
    </row>
    <row r="2642" spans="16:16">
      <c r="P2642" s="13"/>
    </row>
    <row r="2643" spans="16:16">
      <c r="P2643" s="13"/>
    </row>
    <row r="2644" spans="16:16">
      <c r="P2644" s="13"/>
    </row>
    <row r="2645" spans="16:16">
      <c r="P2645" s="13"/>
    </row>
    <row r="2646" spans="16:16">
      <c r="P2646" s="13"/>
    </row>
    <row r="2647" spans="16:16">
      <c r="P2647" s="13"/>
    </row>
    <row r="2648" spans="16:16">
      <c r="P2648" s="13"/>
    </row>
    <row r="2649" spans="16:16">
      <c r="P2649" s="13"/>
    </row>
    <row r="2650" spans="16:16">
      <c r="P2650" s="13"/>
    </row>
    <row r="2651" spans="16:16">
      <c r="P2651" s="13"/>
    </row>
    <row r="2652" spans="16:16">
      <c r="P2652" s="13"/>
    </row>
    <row r="2653" spans="16:16">
      <c r="P2653" s="13"/>
    </row>
    <row r="2654" spans="16:16">
      <c r="P2654" s="13"/>
    </row>
    <row r="2655" spans="16:16">
      <c r="P2655" s="13"/>
    </row>
    <row r="2656" spans="16:16">
      <c r="P2656" s="13"/>
    </row>
    <row r="2657" spans="16:16">
      <c r="P2657" s="13"/>
    </row>
    <row r="2658" spans="16:16">
      <c r="P2658" s="13"/>
    </row>
    <row r="2659" spans="16:16">
      <c r="P2659" s="13"/>
    </row>
    <row r="2660" spans="16:16">
      <c r="P2660" s="13"/>
    </row>
    <row r="2661" spans="16:16">
      <c r="P2661" s="13"/>
    </row>
    <row r="2662" spans="16:16">
      <c r="P2662" s="13"/>
    </row>
    <row r="2663" spans="16:16">
      <c r="P2663" s="13"/>
    </row>
    <row r="2664" spans="16:16">
      <c r="P2664" s="13"/>
    </row>
    <row r="2665" spans="16:16">
      <c r="P2665" s="13"/>
    </row>
    <row r="2666" spans="16:16">
      <c r="P2666" s="13"/>
    </row>
    <row r="2667" spans="16:16">
      <c r="P2667" s="13"/>
    </row>
    <row r="2668" spans="16:16">
      <c r="P2668" s="13"/>
    </row>
    <row r="2669" spans="16:16">
      <c r="P2669" s="13"/>
    </row>
    <row r="2670" spans="16:16">
      <c r="P2670" s="13"/>
    </row>
    <row r="2671" spans="16:16">
      <c r="P2671" s="13"/>
    </row>
    <row r="2672" spans="16:16">
      <c r="P2672" s="13"/>
    </row>
    <row r="2673" spans="16:16">
      <c r="P2673" s="13"/>
    </row>
    <row r="2674" spans="16:16">
      <c r="P2674" s="13"/>
    </row>
    <row r="2675" spans="16:16">
      <c r="P2675" s="13"/>
    </row>
    <row r="2676" spans="16:16">
      <c r="P2676" s="13"/>
    </row>
    <row r="2677" spans="16:16">
      <c r="P2677" s="13"/>
    </row>
    <row r="2678" spans="16:16">
      <c r="P2678" s="13"/>
    </row>
    <row r="2679" spans="16:16">
      <c r="P2679" s="13"/>
    </row>
    <row r="2680" spans="16:16">
      <c r="P2680" s="13"/>
    </row>
    <row r="2681" spans="16:16">
      <c r="P2681" s="13"/>
    </row>
    <row r="2682" spans="16:16">
      <c r="P2682" s="13"/>
    </row>
    <row r="2683" spans="16:16">
      <c r="P2683" s="13"/>
    </row>
    <row r="2684" spans="16:16">
      <c r="P2684" s="13"/>
    </row>
    <row r="2685" spans="16:16">
      <c r="P2685" s="13"/>
    </row>
    <row r="2686" spans="16:16">
      <c r="P2686" s="13"/>
    </row>
    <row r="2687" spans="16:16">
      <c r="P2687" s="13"/>
    </row>
    <row r="2688" spans="16:16">
      <c r="P2688" s="13"/>
    </row>
    <row r="2689" spans="16:16">
      <c r="P2689" s="13"/>
    </row>
    <row r="2690" spans="16:16">
      <c r="P2690" s="13"/>
    </row>
    <row r="2691" spans="16:16">
      <c r="P2691" s="13"/>
    </row>
    <row r="2692" spans="16:16">
      <c r="P2692" s="13"/>
    </row>
    <row r="2693" spans="16:16">
      <c r="P2693" s="13"/>
    </row>
    <row r="2694" spans="16:16">
      <c r="P2694" s="13"/>
    </row>
    <row r="2695" spans="16:16">
      <c r="P2695" s="13"/>
    </row>
    <row r="2696" spans="16:16">
      <c r="P2696" s="13"/>
    </row>
    <row r="2697" spans="16:16">
      <c r="P2697" s="13"/>
    </row>
    <row r="2698" spans="16:16">
      <c r="P2698" s="13"/>
    </row>
    <row r="2699" spans="16:16">
      <c r="P2699" s="13"/>
    </row>
    <row r="2700" spans="16:16">
      <c r="P2700" s="13"/>
    </row>
    <row r="2701" spans="16:16">
      <c r="P2701" s="13"/>
    </row>
    <row r="2702" spans="16:16">
      <c r="P2702" s="13"/>
    </row>
    <row r="2703" spans="16:16">
      <c r="P2703" s="13"/>
    </row>
    <row r="2704" spans="16:16">
      <c r="P2704" s="13"/>
    </row>
    <row r="2705" spans="16:16">
      <c r="P2705" s="13"/>
    </row>
    <row r="2706" spans="16:16">
      <c r="P2706" s="13"/>
    </row>
    <row r="2707" spans="16:16">
      <c r="P2707" s="13"/>
    </row>
    <row r="2708" spans="16:16">
      <c r="P2708" s="13"/>
    </row>
    <row r="2709" spans="16:16">
      <c r="P2709" s="13"/>
    </row>
    <row r="2710" spans="16:16">
      <c r="P2710" s="13"/>
    </row>
    <row r="2711" spans="16:16">
      <c r="P2711" s="13"/>
    </row>
    <row r="2712" spans="16:16">
      <c r="P2712" s="13"/>
    </row>
    <row r="2713" spans="16:16">
      <c r="P2713" s="13"/>
    </row>
    <row r="2714" spans="16:16">
      <c r="P2714" s="13"/>
    </row>
    <row r="2715" spans="16:16">
      <c r="P2715" s="13"/>
    </row>
    <row r="2716" spans="16:16">
      <c r="P2716" s="13"/>
    </row>
    <row r="2717" spans="16:16">
      <c r="P2717" s="13"/>
    </row>
    <row r="2718" spans="16:16">
      <c r="P2718" s="13"/>
    </row>
    <row r="2719" spans="16:16">
      <c r="P2719" s="13"/>
    </row>
    <row r="2720" spans="16:16">
      <c r="P2720" s="13"/>
    </row>
    <row r="2721" spans="16:16">
      <c r="P2721" s="13"/>
    </row>
    <row r="2722" spans="16:16">
      <c r="P2722" s="13"/>
    </row>
    <row r="2723" spans="16:16">
      <c r="P2723" s="13"/>
    </row>
    <row r="2724" spans="16:16">
      <c r="P2724" s="13"/>
    </row>
    <row r="2725" spans="16:16">
      <c r="P2725" s="13"/>
    </row>
    <row r="2726" spans="16:16">
      <c r="P2726" s="13"/>
    </row>
    <row r="2727" spans="16:16">
      <c r="P2727" s="13"/>
    </row>
    <row r="2728" spans="16:16">
      <c r="P2728" s="13"/>
    </row>
    <row r="2729" spans="16:16">
      <c r="P2729" s="13"/>
    </row>
    <row r="2730" spans="16:16">
      <c r="P2730" s="13"/>
    </row>
    <row r="2731" spans="16:16">
      <c r="P2731" s="13"/>
    </row>
    <row r="2732" spans="16:16">
      <c r="P2732" s="13"/>
    </row>
    <row r="2733" spans="16:16">
      <c r="P2733" s="13"/>
    </row>
    <row r="2734" spans="16:16">
      <c r="P2734" s="13"/>
    </row>
    <row r="2735" spans="16:16">
      <c r="P2735" s="13"/>
    </row>
    <row r="2736" spans="16:16">
      <c r="P2736" s="13"/>
    </row>
    <row r="2737" spans="16:16">
      <c r="P2737" s="13"/>
    </row>
    <row r="2738" spans="16:16">
      <c r="P2738" s="13"/>
    </row>
    <row r="2739" spans="16:16">
      <c r="P2739" s="13"/>
    </row>
    <row r="2740" spans="16:16">
      <c r="P2740" s="13"/>
    </row>
    <row r="2741" spans="16:16">
      <c r="P2741" s="13"/>
    </row>
    <row r="2742" spans="16:16">
      <c r="P2742" s="13"/>
    </row>
    <row r="2743" spans="16:16">
      <c r="P2743" s="13"/>
    </row>
    <row r="2744" spans="16:16">
      <c r="P2744" s="13"/>
    </row>
    <row r="2745" spans="16:16">
      <c r="P2745" s="13"/>
    </row>
    <row r="2746" spans="16:16">
      <c r="P2746" s="13"/>
    </row>
    <row r="2747" spans="16:16">
      <c r="P2747" s="13"/>
    </row>
    <row r="2748" spans="16:16">
      <c r="P2748" s="13"/>
    </row>
    <row r="2749" spans="16:16">
      <c r="P2749" s="13"/>
    </row>
    <row r="2750" spans="16:16">
      <c r="P2750" s="13"/>
    </row>
    <row r="2751" spans="16:16">
      <c r="P2751" s="13"/>
    </row>
    <row r="2752" spans="16:16">
      <c r="P2752" s="13"/>
    </row>
    <row r="2753" spans="16:16">
      <c r="P2753" s="13"/>
    </row>
    <row r="2754" spans="16:16">
      <c r="P2754" s="13"/>
    </row>
    <row r="2755" spans="16:16">
      <c r="P2755" s="13"/>
    </row>
    <row r="2756" spans="16:16">
      <c r="P2756" s="13"/>
    </row>
    <row r="2757" spans="16:16">
      <c r="P2757" s="13"/>
    </row>
    <row r="2758" spans="16:16">
      <c r="P2758" s="13"/>
    </row>
    <row r="2759" spans="16:16">
      <c r="P2759" s="13"/>
    </row>
    <row r="2760" spans="16:16">
      <c r="P2760" s="13"/>
    </row>
    <row r="2761" spans="16:16">
      <c r="P2761" s="13"/>
    </row>
    <row r="2762" spans="16:16">
      <c r="P2762" s="13"/>
    </row>
    <row r="2763" spans="16:16">
      <c r="P2763" s="13"/>
    </row>
    <row r="2764" spans="16:16">
      <c r="P2764" s="13"/>
    </row>
    <row r="2765" spans="16:16">
      <c r="P2765" s="13"/>
    </row>
    <row r="2766" spans="16:16">
      <c r="P2766" s="13"/>
    </row>
    <row r="2767" spans="16:16">
      <c r="P2767" s="13"/>
    </row>
    <row r="2768" spans="16:16">
      <c r="P2768" s="13"/>
    </row>
    <row r="2769" spans="16:16">
      <c r="P2769" s="13"/>
    </row>
    <row r="2770" spans="16:16">
      <c r="P2770" s="13"/>
    </row>
    <row r="2771" spans="16:16">
      <c r="P2771" s="13"/>
    </row>
    <row r="2772" spans="16:16">
      <c r="P2772" s="13"/>
    </row>
    <row r="2773" spans="16:16">
      <c r="P2773" s="13"/>
    </row>
    <row r="2774" spans="16:16">
      <c r="P2774" s="13"/>
    </row>
    <row r="2775" spans="16:16">
      <c r="P2775" s="13"/>
    </row>
    <row r="2776" spans="16:16">
      <c r="P2776" s="13"/>
    </row>
    <row r="2777" spans="16:16">
      <c r="P2777" s="13"/>
    </row>
    <row r="2778" spans="16:16">
      <c r="P2778" s="13"/>
    </row>
    <row r="2779" spans="16:16">
      <c r="P2779" s="13"/>
    </row>
    <row r="2780" spans="16:16">
      <c r="P2780" s="13"/>
    </row>
    <row r="2781" spans="16:16">
      <c r="P2781" s="13"/>
    </row>
    <row r="2782" spans="16:16">
      <c r="P2782" s="13"/>
    </row>
    <row r="2783" spans="16:16">
      <c r="P2783" s="13"/>
    </row>
    <row r="2784" spans="16:16">
      <c r="P2784" s="13"/>
    </row>
    <row r="2785" spans="16:16">
      <c r="P2785" s="13"/>
    </row>
    <row r="2786" spans="16:16">
      <c r="P2786" s="13"/>
    </row>
    <row r="2787" spans="16:16">
      <c r="P2787" s="13"/>
    </row>
    <row r="2788" spans="16:16">
      <c r="P2788" s="13"/>
    </row>
    <row r="2789" spans="16:16">
      <c r="P2789" s="13"/>
    </row>
    <row r="2790" spans="16:16">
      <c r="P2790" s="13"/>
    </row>
    <row r="2791" spans="16:16">
      <c r="P2791" s="13"/>
    </row>
    <row r="2792" spans="16:16">
      <c r="P2792" s="13"/>
    </row>
    <row r="2793" spans="16:16">
      <c r="P2793" s="13"/>
    </row>
    <row r="2794" spans="16:16">
      <c r="P2794" s="13"/>
    </row>
    <row r="2795" spans="16:16">
      <c r="P2795" s="13"/>
    </row>
    <row r="2796" spans="16:16">
      <c r="P2796" s="13"/>
    </row>
    <row r="2797" spans="16:16">
      <c r="P2797" s="13"/>
    </row>
    <row r="2798" spans="16:16">
      <c r="P2798" s="13"/>
    </row>
    <row r="2799" spans="16:16">
      <c r="P2799" s="13"/>
    </row>
    <row r="2800" spans="16:16">
      <c r="P2800" s="13"/>
    </row>
    <row r="2801" spans="16:16">
      <c r="P2801" s="13"/>
    </row>
    <row r="2802" spans="16:16">
      <c r="P2802" s="13"/>
    </row>
    <row r="2803" spans="16:16">
      <c r="P2803" s="13"/>
    </row>
    <row r="2804" spans="16:16">
      <c r="P2804" s="13"/>
    </row>
    <row r="2805" spans="16:16">
      <c r="P2805" s="13"/>
    </row>
    <row r="2806" spans="16:16">
      <c r="P2806" s="13"/>
    </row>
    <row r="2807" spans="16:16">
      <c r="P2807" s="13"/>
    </row>
    <row r="2808" spans="16:16">
      <c r="P2808" s="13"/>
    </row>
    <row r="2809" spans="16:16">
      <c r="P2809" s="13"/>
    </row>
    <row r="2810" spans="16:16">
      <c r="P2810" s="13"/>
    </row>
    <row r="2811" spans="16:16">
      <c r="P2811" s="13"/>
    </row>
    <row r="2812" spans="16:16">
      <c r="P2812" s="13"/>
    </row>
    <row r="2813" spans="16:16">
      <c r="P2813" s="13"/>
    </row>
    <row r="2814" spans="16:16">
      <c r="P2814" s="13"/>
    </row>
    <row r="2815" spans="16:16">
      <c r="P2815" s="13"/>
    </row>
    <row r="2816" spans="16:16">
      <c r="P2816" s="13"/>
    </row>
    <row r="2817" spans="16:16">
      <c r="P2817" s="13"/>
    </row>
    <row r="2818" spans="16:16">
      <c r="P2818" s="13"/>
    </row>
    <row r="2819" spans="16:16">
      <c r="P2819" s="13"/>
    </row>
    <row r="2820" spans="16:16">
      <c r="P2820" s="13"/>
    </row>
    <row r="2821" spans="16:16">
      <c r="P2821" s="13"/>
    </row>
    <row r="2822" spans="16:16">
      <c r="P2822" s="13"/>
    </row>
    <row r="2823" spans="16:16">
      <c r="P2823" s="13"/>
    </row>
    <row r="2824" spans="16:16">
      <c r="P2824" s="13"/>
    </row>
    <row r="2825" spans="16:16">
      <c r="P2825" s="13"/>
    </row>
    <row r="2826" spans="16:16">
      <c r="P2826" s="13"/>
    </row>
    <row r="2827" spans="16:16">
      <c r="P2827" s="13"/>
    </row>
    <row r="2828" spans="16:16">
      <c r="P2828" s="13"/>
    </row>
    <row r="2829" spans="16:16">
      <c r="P2829" s="13"/>
    </row>
    <row r="2830" spans="16:16">
      <c r="P2830" s="13"/>
    </row>
    <row r="2831" spans="16:16">
      <c r="P2831" s="13"/>
    </row>
    <row r="2832" spans="16:16">
      <c r="P2832" s="13"/>
    </row>
    <row r="2833" spans="16:16">
      <c r="P2833" s="13"/>
    </row>
    <row r="2834" spans="16:16">
      <c r="P2834" s="13"/>
    </row>
    <row r="2835" spans="16:16">
      <c r="P2835" s="13"/>
    </row>
    <row r="2836" spans="16:16">
      <c r="P2836" s="13"/>
    </row>
    <row r="2837" spans="16:16">
      <c r="P2837" s="13"/>
    </row>
    <row r="2838" spans="16:16">
      <c r="P2838" s="13"/>
    </row>
    <row r="2839" spans="16:16">
      <c r="P2839" s="13"/>
    </row>
    <row r="2840" spans="16:16">
      <c r="P2840" s="13"/>
    </row>
    <row r="2841" spans="16:16">
      <c r="P2841" s="13"/>
    </row>
    <row r="2842" spans="16:16">
      <c r="P2842" s="13"/>
    </row>
    <row r="2843" spans="16:16">
      <c r="P2843" s="13"/>
    </row>
    <row r="2844" spans="16:16">
      <c r="P2844" s="13"/>
    </row>
    <row r="2845" spans="16:16">
      <c r="P2845" s="13"/>
    </row>
    <row r="2846" spans="16:16">
      <c r="P2846" s="13"/>
    </row>
    <row r="2847" spans="16:16">
      <c r="P2847" s="13"/>
    </row>
    <row r="2848" spans="16:16">
      <c r="P2848" s="13"/>
    </row>
    <row r="2849" spans="16:16">
      <c r="P2849" s="13"/>
    </row>
    <row r="2850" spans="16:16">
      <c r="P2850" s="13"/>
    </row>
    <row r="2851" spans="16:16">
      <c r="P2851" s="13"/>
    </row>
    <row r="2852" spans="16:16">
      <c r="P2852" s="13"/>
    </row>
    <row r="2853" spans="16:16">
      <c r="P2853" s="13"/>
    </row>
    <row r="2854" spans="16:16">
      <c r="P2854" s="13"/>
    </row>
    <row r="2855" spans="16:16">
      <c r="P2855" s="13"/>
    </row>
    <row r="2856" spans="16:16">
      <c r="P2856" s="13"/>
    </row>
    <row r="2857" spans="16:16">
      <c r="P2857" s="13"/>
    </row>
    <row r="2858" spans="16:16">
      <c r="P2858" s="13"/>
    </row>
    <row r="2859" spans="16:16">
      <c r="P2859" s="13"/>
    </row>
    <row r="2860" spans="16:16">
      <c r="P2860" s="13"/>
    </row>
    <row r="2861" spans="16:16">
      <c r="P2861" s="13"/>
    </row>
    <row r="2862" spans="16:16">
      <c r="P2862" s="13"/>
    </row>
    <row r="2863" spans="16:16">
      <c r="P2863" s="13"/>
    </row>
    <row r="2864" spans="16:16">
      <c r="P2864" s="13"/>
    </row>
    <row r="2865" spans="16:16">
      <c r="P2865" s="13"/>
    </row>
    <row r="2866" spans="16:16">
      <c r="P2866" s="13"/>
    </row>
    <row r="2867" spans="16:16">
      <c r="P2867" s="13"/>
    </row>
    <row r="2868" spans="16:16">
      <c r="P2868" s="13"/>
    </row>
    <row r="2869" spans="16:16">
      <c r="P2869" s="13"/>
    </row>
    <row r="2870" spans="16:16">
      <c r="P2870" s="13"/>
    </row>
    <row r="2871" spans="16:16">
      <c r="P2871" s="13"/>
    </row>
    <row r="2872" spans="16:16">
      <c r="P2872" s="13"/>
    </row>
    <row r="2873" spans="16:16">
      <c r="P2873" s="13"/>
    </row>
    <row r="2874" spans="16:16">
      <c r="P2874" s="13"/>
    </row>
    <row r="2875" spans="16:16">
      <c r="P2875" s="13"/>
    </row>
    <row r="2876" spans="16:16">
      <c r="P2876" s="13"/>
    </row>
    <row r="2877" spans="16:16">
      <c r="P2877" s="13"/>
    </row>
    <row r="2878" spans="16:16">
      <c r="P2878" s="13"/>
    </row>
    <row r="2879" spans="16:16">
      <c r="P2879" s="13"/>
    </row>
    <row r="2880" spans="16:16">
      <c r="P2880" s="13"/>
    </row>
    <row r="2881" spans="16:16">
      <c r="P2881" s="13"/>
    </row>
    <row r="2882" spans="16:16">
      <c r="P2882" s="13"/>
    </row>
    <row r="2883" spans="16:16">
      <c r="P2883" s="13"/>
    </row>
    <row r="2884" spans="16:16">
      <c r="P2884" s="13"/>
    </row>
    <row r="2885" spans="16:16">
      <c r="P2885" s="13"/>
    </row>
    <row r="2886" spans="16:16">
      <c r="P2886" s="13"/>
    </row>
    <row r="2887" spans="16:16">
      <c r="P2887" s="13"/>
    </row>
    <row r="2888" spans="16:16">
      <c r="P2888" s="13"/>
    </row>
    <row r="2889" spans="16:16">
      <c r="P2889" s="13"/>
    </row>
    <row r="2890" spans="16:16">
      <c r="P2890" s="13"/>
    </row>
    <row r="2891" spans="16:16">
      <c r="P2891" s="13"/>
    </row>
    <row r="2892" spans="16:16">
      <c r="P2892" s="13"/>
    </row>
    <row r="2893" spans="16:16">
      <c r="P2893" s="13"/>
    </row>
    <row r="2894" spans="16:16">
      <c r="P2894" s="13"/>
    </row>
    <row r="2895" spans="16:16">
      <c r="P2895" s="13"/>
    </row>
    <row r="2896" spans="16:16">
      <c r="P2896" s="13"/>
    </row>
    <row r="2897" spans="16:16">
      <c r="P2897" s="13"/>
    </row>
    <row r="2898" spans="16:16">
      <c r="P2898" s="13"/>
    </row>
    <row r="2899" spans="16:16">
      <c r="P2899" s="13"/>
    </row>
    <row r="2900" spans="16:16">
      <c r="P2900" s="13"/>
    </row>
    <row r="2901" spans="16:16">
      <c r="P2901" s="13"/>
    </row>
    <row r="2902" spans="16:16">
      <c r="P2902" s="13"/>
    </row>
    <row r="2903" spans="16:16">
      <c r="P2903" s="13"/>
    </row>
    <row r="2904" spans="16:16">
      <c r="P2904" s="13"/>
    </row>
    <row r="2905" spans="16:16">
      <c r="P2905" s="13"/>
    </row>
    <row r="2906" spans="16:16">
      <c r="P2906" s="13"/>
    </row>
    <row r="2907" spans="16:16">
      <c r="P2907" s="13"/>
    </row>
    <row r="2908" spans="16:16">
      <c r="P2908" s="13"/>
    </row>
    <row r="2909" spans="16:16">
      <c r="P2909" s="13"/>
    </row>
    <row r="2910" spans="16:16">
      <c r="P2910" s="13"/>
    </row>
    <row r="2911" spans="16:16">
      <c r="P2911" s="13"/>
    </row>
    <row r="2912" spans="16:16">
      <c r="P2912" s="13"/>
    </row>
    <row r="2913" spans="16:16">
      <c r="P2913" s="13"/>
    </row>
    <row r="2914" spans="16:16">
      <c r="P2914" s="13"/>
    </row>
    <row r="2915" spans="16:16">
      <c r="P2915" s="13"/>
    </row>
    <row r="2916" spans="16:16">
      <c r="P2916" s="13"/>
    </row>
    <row r="2917" spans="16:16">
      <c r="P2917" s="13"/>
    </row>
    <row r="2918" spans="16:16">
      <c r="P2918" s="13"/>
    </row>
    <row r="2919" spans="16:16">
      <c r="P2919" s="13"/>
    </row>
    <row r="2920" spans="16:16">
      <c r="P2920" s="13"/>
    </row>
    <row r="2921" spans="16:16">
      <c r="P2921" s="13"/>
    </row>
    <row r="2922" spans="16:16">
      <c r="P2922" s="13"/>
    </row>
    <row r="2923" spans="16:16">
      <c r="P2923" s="13"/>
    </row>
    <row r="2924" spans="16:16">
      <c r="P2924" s="13"/>
    </row>
    <row r="2925" spans="16:16">
      <c r="P2925" s="13"/>
    </row>
    <row r="2926" spans="16:16">
      <c r="P2926" s="13"/>
    </row>
    <row r="2927" spans="16:16">
      <c r="P2927" s="13"/>
    </row>
    <row r="2928" spans="16:16">
      <c r="P2928" s="13"/>
    </row>
    <row r="2929" spans="16:16">
      <c r="P2929" s="13"/>
    </row>
    <row r="2930" spans="16:16">
      <c r="P2930" s="13"/>
    </row>
    <row r="2931" spans="16:16">
      <c r="P2931" s="13"/>
    </row>
    <row r="2932" spans="16:16">
      <c r="P2932" s="13"/>
    </row>
    <row r="2933" spans="16:16">
      <c r="P2933" s="13"/>
    </row>
    <row r="2934" spans="16:16">
      <c r="P2934" s="13"/>
    </row>
    <row r="2935" spans="16:16">
      <c r="P2935" s="13"/>
    </row>
    <row r="2936" spans="16:16">
      <c r="P2936" s="13"/>
    </row>
    <row r="2937" spans="16:16">
      <c r="P2937" s="13"/>
    </row>
    <row r="2938" spans="16:16">
      <c r="P2938" s="13"/>
    </row>
    <row r="2939" spans="16:16">
      <c r="P2939" s="13"/>
    </row>
    <row r="2940" spans="16:16">
      <c r="P2940" s="13"/>
    </row>
    <row r="2941" spans="16:16">
      <c r="P2941" s="13"/>
    </row>
    <row r="2942" spans="16:16">
      <c r="P2942" s="13"/>
    </row>
    <row r="2943" spans="16:16">
      <c r="P2943" s="13"/>
    </row>
    <row r="2944" spans="16:16">
      <c r="P2944" s="13"/>
    </row>
    <row r="2945" spans="16:16">
      <c r="P2945" s="13"/>
    </row>
    <row r="2946" spans="16:16">
      <c r="P2946" s="13"/>
    </row>
    <row r="2947" spans="16:16">
      <c r="P2947" s="13"/>
    </row>
    <row r="2948" spans="16:16">
      <c r="P2948" s="13"/>
    </row>
    <row r="2949" spans="16:16">
      <c r="P2949" s="13"/>
    </row>
    <row r="2950" spans="16:16">
      <c r="P2950" s="13"/>
    </row>
    <row r="2951" spans="16:16">
      <c r="P2951" s="13"/>
    </row>
    <row r="2952" spans="16:16">
      <c r="P2952" s="13"/>
    </row>
    <row r="2953" spans="16:16">
      <c r="P2953" s="13"/>
    </row>
    <row r="2954" spans="16:16">
      <c r="P2954" s="13"/>
    </row>
    <row r="2955" spans="16:16">
      <c r="P2955" s="13"/>
    </row>
    <row r="2956" spans="16:16">
      <c r="P2956" s="13"/>
    </row>
    <row r="2957" spans="16:16">
      <c r="P2957" s="13"/>
    </row>
    <row r="2958" spans="16:16">
      <c r="P2958" s="13"/>
    </row>
    <row r="2959" spans="16:16">
      <c r="P2959" s="13"/>
    </row>
    <row r="2960" spans="16:16">
      <c r="P2960" s="13"/>
    </row>
    <row r="2961" spans="16:16">
      <c r="P2961" s="13"/>
    </row>
    <row r="2962" spans="16:16">
      <c r="P2962" s="13"/>
    </row>
    <row r="2963" spans="16:16">
      <c r="P2963" s="13"/>
    </row>
    <row r="2964" spans="16:16">
      <c r="P2964" s="13"/>
    </row>
    <row r="2965" spans="16:16">
      <c r="P2965" s="13"/>
    </row>
    <row r="2966" spans="16:16">
      <c r="P2966" s="13"/>
    </row>
    <row r="2967" spans="16:16">
      <c r="P2967" s="13"/>
    </row>
    <row r="2968" spans="16:16">
      <c r="P2968" s="13"/>
    </row>
    <row r="2969" spans="16:16">
      <c r="P2969" s="13"/>
    </row>
    <row r="2970" spans="16:16">
      <c r="P2970" s="13"/>
    </row>
    <row r="2971" spans="16:16">
      <c r="P2971" s="13"/>
    </row>
    <row r="2972" spans="16:16">
      <c r="P2972" s="13"/>
    </row>
    <row r="2973" spans="16:16">
      <c r="P2973" s="13"/>
    </row>
    <row r="2974" spans="16:16">
      <c r="P2974" s="13"/>
    </row>
    <row r="2975" spans="16:16">
      <c r="P2975" s="13"/>
    </row>
    <row r="2976" spans="16:16">
      <c r="P2976" s="13"/>
    </row>
    <row r="2977" spans="16:16">
      <c r="P2977" s="13"/>
    </row>
    <row r="2978" spans="16:16">
      <c r="P2978" s="13"/>
    </row>
    <row r="2979" spans="16:16">
      <c r="P2979" s="13"/>
    </row>
    <row r="2980" spans="16:16">
      <c r="P2980" s="13"/>
    </row>
    <row r="2981" spans="16:16">
      <c r="P2981" s="13"/>
    </row>
    <row r="2982" spans="16:16">
      <c r="P2982" s="13"/>
    </row>
    <row r="2983" spans="16:16">
      <c r="P2983" s="13"/>
    </row>
    <row r="2984" spans="16:16">
      <c r="P2984" s="13"/>
    </row>
    <row r="2985" spans="16:16">
      <c r="P2985" s="13"/>
    </row>
    <row r="2986" spans="16:16">
      <c r="P2986" s="13"/>
    </row>
    <row r="2987" spans="16:16">
      <c r="P2987" s="13"/>
    </row>
    <row r="2988" spans="16:16">
      <c r="P2988" s="13"/>
    </row>
    <row r="2989" spans="16:16">
      <c r="P2989" s="13"/>
    </row>
    <row r="2990" spans="16:16">
      <c r="P2990" s="13"/>
    </row>
    <row r="2991" spans="16:16">
      <c r="P2991" s="13"/>
    </row>
    <row r="2992" spans="16:16">
      <c r="P2992" s="13"/>
    </row>
    <row r="2993" spans="16:16">
      <c r="P2993" s="13"/>
    </row>
    <row r="2994" spans="16:16">
      <c r="P2994" s="13"/>
    </row>
    <row r="2995" spans="16:16">
      <c r="P2995" s="13"/>
    </row>
    <row r="2996" spans="16:16">
      <c r="P2996" s="13"/>
    </row>
    <row r="2997" spans="16:16">
      <c r="P2997" s="13"/>
    </row>
    <row r="2998" spans="16:16">
      <c r="P2998" s="13"/>
    </row>
    <row r="2999" spans="16:16">
      <c r="P2999" s="13"/>
    </row>
    <row r="3000" spans="16:16">
      <c r="P3000" s="13"/>
    </row>
    <row r="3001" spans="16:16">
      <c r="P3001" s="13"/>
    </row>
    <row r="3002" spans="16:16">
      <c r="P3002" s="13"/>
    </row>
    <row r="3003" spans="16:16">
      <c r="P3003" s="13"/>
    </row>
    <row r="3004" spans="16:16">
      <c r="P3004" s="13"/>
    </row>
    <row r="3005" spans="16:16">
      <c r="P3005" s="13"/>
    </row>
    <row r="3006" spans="16:16">
      <c r="P3006" s="13"/>
    </row>
    <row r="3007" spans="16:16">
      <c r="P3007" s="13"/>
    </row>
    <row r="3008" spans="16:16">
      <c r="P3008" s="13"/>
    </row>
    <row r="3009" spans="16:16">
      <c r="P3009" s="13"/>
    </row>
    <row r="3010" spans="16:16">
      <c r="P3010" s="13"/>
    </row>
    <row r="3011" spans="16:16">
      <c r="P3011" s="13"/>
    </row>
    <row r="3012" spans="16:16">
      <c r="P3012" s="13"/>
    </row>
    <row r="3013" spans="16:16">
      <c r="P3013" s="13"/>
    </row>
    <row r="3014" spans="16:16">
      <c r="P3014" s="13"/>
    </row>
    <row r="3015" spans="16:16">
      <c r="P3015" s="13"/>
    </row>
    <row r="3016" spans="16:16">
      <c r="P3016" s="13"/>
    </row>
    <row r="3017" spans="16:16">
      <c r="P3017" s="13"/>
    </row>
    <row r="3018" spans="16:16">
      <c r="P3018" s="13"/>
    </row>
    <row r="3019" spans="16:16">
      <c r="P3019" s="13"/>
    </row>
    <row r="3020" spans="16:16">
      <c r="P3020" s="13"/>
    </row>
    <row r="3021" spans="16:16">
      <c r="P3021" s="13"/>
    </row>
    <row r="3022" spans="16:16">
      <c r="P3022" s="13"/>
    </row>
    <row r="3023" spans="16:16">
      <c r="P3023" s="13"/>
    </row>
    <row r="3024" spans="16:16">
      <c r="P3024" s="13"/>
    </row>
    <row r="3025" spans="16:16">
      <c r="P3025" s="13"/>
    </row>
    <row r="3026" spans="16:16">
      <c r="P3026" s="13"/>
    </row>
    <row r="3027" spans="16:16">
      <c r="P3027" s="13"/>
    </row>
    <row r="3028" spans="16:16">
      <c r="P3028" s="13"/>
    </row>
    <row r="3029" spans="16:16">
      <c r="P3029" s="13"/>
    </row>
    <row r="3030" spans="16:16">
      <c r="P3030" s="13"/>
    </row>
    <row r="3031" spans="16:16">
      <c r="P3031" s="13"/>
    </row>
    <row r="3032" spans="16:16">
      <c r="P3032" s="13"/>
    </row>
    <row r="3033" spans="16:16">
      <c r="P3033" s="13"/>
    </row>
    <row r="3034" spans="16:16">
      <c r="P3034" s="13"/>
    </row>
    <row r="3035" spans="16:16">
      <c r="P3035" s="13"/>
    </row>
    <row r="3036" spans="16:16">
      <c r="P3036" s="13"/>
    </row>
    <row r="3037" spans="16:16">
      <c r="P3037" s="13"/>
    </row>
    <row r="3038" spans="16:16">
      <c r="P3038" s="13"/>
    </row>
    <row r="3039" spans="16:16">
      <c r="P3039" s="13"/>
    </row>
    <row r="3040" spans="16:16">
      <c r="P3040" s="13"/>
    </row>
    <row r="3041" spans="16:16">
      <c r="P3041" s="13"/>
    </row>
    <row r="3042" spans="16:16">
      <c r="P3042" s="13"/>
    </row>
    <row r="3043" spans="16:16">
      <c r="P3043" s="13"/>
    </row>
    <row r="3044" spans="16:16">
      <c r="P3044" s="13"/>
    </row>
    <row r="3045" spans="16:16">
      <c r="P3045" s="13"/>
    </row>
    <row r="3046" spans="16:16">
      <c r="P3046" s="13"/>
    </row>
    <row r="3047" spans="16:16">
      <c r="P3047" s="13"/>
    </row>
    <row r="3048" spans="16:16">
      <c r="P3048" s="13"/>
    </row>
    <row r="3049" spans="16:16">
      <c r="P3049" s="13"/>
    </row>
    <row r="3050" spans="16:16">
      <c r="P3050" s="13"/>
    </row>
    <row r="3051" spans="16:16">
      <c r="P3051" s="13"/>
    </row>
    <row r="3052" spans="16:16">
      <c r="P3052" s="13"/>
    </row>
    <row r="3053" spans="16:16">
      <c r="P3053" s="13"/>
    </row>
    <row r="3054" spans="16:16">
      <c r="P3054" s="13"/>
    </row>
    <row r="3055" spans="16:16">
      <c r="P3055" s="13"/>
    </row>
    <row r="3056" spans="16:16">
      <c r="P3056" s="13"/>
    </row>
    <row r="3057" spans="16:16">
      <c r="P3057" s="13"/>
    </row>
    <row r="3058" spans="16:16">
      <c r="P3058" s="13"/>
    </row>
    <row r="3059" spans="16:16">
      <c r="P3059" s="13"/>
    </row>
    <row r="3060" spans="16:16">
      <c r="P3060" s="13"/>
    </row>
    <row r="3061" spans="16:16">
      <c r="P3061" s="13"/>
    </row>
    <row r="3062" spans="16:16">
      <c r="P3062" s="13"/>
    </row>
    <row r="3063" spans="16:16">
      <c r="P3063" s="13"/>
    </row>
    <row r="3064" spans="16:16">
      <c r="P3064" s="13"/>
    </row>
    <row r="3065" spans="16:16">
      <c r="P3065" s="13"/>
    </row>
    <row r="3066" spans="16:16">
      <c r="P3066" s="13"/>
    </row>
    <row r="3067" spans="16:16">
      <c r="P3067" s="13"/>
    </row>
    <row r="3068" spans="16:16">
      <c r="P3068" s="13"/>
    </row>
    <row r="3069" spans="16:16">
      <c r="P3069" s="13"/>
    </row>
    <row r="3070" spans="16:16">
      <c r="P3070" s="13"/>
    </row>
    <row r="3071" spans="16:16">
      <c r="P3071" s="13"/>
    </row>
    <row r="3072" spans="16:16">
      <c r="P3072" s="13"/>
    </row>
    <row r="3073" spans="16:16">
      <c r="P3073" s="13"/>
    </row>
    <row r="3074" spans="16:16">
      <c r="P3074" s="13"/>
    </row>
    <row r="3075" spans="16:16">
      <c r="P3075" s="13"/>
    </row>
    <row r="3076" spans="16:16">
      <c r="P3076" s="13"/>
    </row>
    <row r="3077" spans="16:16">
      <c r="P3077" s="13"/>
    </row>
    <row r="3078" spans="16:16">
      <c r="P3078" s="13"/>
    </row>
    <row r="3079" spans="16:16">
      <c r="P3079" s="13"/>
    </row>
    <row r="3080" spans="16:16">
      <c r="P3080" s="13"/>
    </row>
    <row r="3081" spans="16:16">
      <c r="P3081" s="13"/>
    </row>
    <row r="3082" spans="16:16">
      <c r="P3082" s="13"/>
    </row>
    <row r="3083" spans="16:16">
      <c r="P3083" s="13"/>
    </row>
    <row r="3084" spans="16:16">
      <c r="P3084" s="13"/>
    </row>
    <row r="3085" spans="16:16">
      <c r="P3085" s="13"/>
    </row>
    <row r="3086" spans="16:16">
      <c r="P3086" s="13"/>
    </row>
    <row r="3087" spans="16:16">
      <c r="P3087" s="13"/>
    </row>
    <row r="3088" spans="16:16">
      <c r="P3088" s="13"/>
    </row>
    <row r="3089" spans="16:16">
      <c r="P3089" s="13"/>
    </row>
    <row r="3090" spans="16:16">
      <c r="P3090" s="13"/>
    </row>
    <row r="3091" spans="16:16">
      <c r="P3091" s="13"/>
    </row>
    <row r="3092" spans="16:16">
      <c r="P3092" s="13"/>
    </row>
    <row r="3093" spans="16:16">
      <c r="P3093" s="13"/>
    </row>
    <row r="3094" spans="16:16">
      <c r="P3094" s="13"/>
    </row>
    <row r="3095" spans="16:16">
      <c r="P3095" s="13"/>
    </row>
    <row r="3096" spans="16:16">
      <c r="P3096" s="13"/>
    </row>
    <row r="3097" spans="16:16">
      <c r="P3097" s="13"/>
    </row>
    <row r="3098" spans="16:16">
      <c r="P3098" s="13"/>
    </row>
    <row r="3099" spans="16:16">
      <c r="P3099" s="13"/>
    </row>
    <row r="3100" spans="16:16">
      <c r="P3100" s="13"/>
    </row>
    <row r="3101" spans="16:16">
      <c r="P3101" s="13"/>
    </row>
    <row r="3102" spans="16:16">
      <c r="P3102" s="13"/>
    </row>
    <row r="3103" spans="16:16">
      <c r="P3103" s="13"/>
    </row>
    <row r="3104" spans="16:16">
      <c r="P3104" s="13"/>
    </row>
    <row r="3105" spans="16:16">
      <c r="P3105" s="13"/>
    </row>
    <row r="3106" spans="16:16">
      <c r="P3106" s="13"/>
    </row>
    <row r="3107" spans="16:16">
      <c r="P3107" s="13"/>
    </row>
    <row r="3108" spans="16:16">
      <c r="P3108" s="13"/>
    </row>
    <row r="3109" spans="16:16">
      <c r="P3109" s="13"/>
    </row>
    <row r="3110" spans="16:16">
      <c r="P3110" s="13"/>
    </row>
    <row r="3111" spans="16:16">
      <c r="P3111" s="13"/>
    </row>
    <row r="3112" spans="16:16">
      <c r="P3112" s="13"/>
    </row>
    <row r="3113" spans="16:16">
      <c r="P3113" s="13"/>
    </row>
    <row r="3114" spans="16:16">
      <c r="P3114" s="13"/>
    </row>
    <row r="3115" spans="16:16">
      <c r="P3115" s="13"/>
    </row>
    <row r="3116" spans="16:16">
      <c r="P3116" s="13"/>
    </row>
    <row r="3117" spans="16:16">
      <c r="P3117" s="13"/>
    </row>
    <row r="3118" spans="16:16">
      <c r="P3118" s="13"/>
    </row>
    <row r="3119" spans="16:16">
      <c r="P3119" s="13"/>
    </row>
    <row r="3120" spans="16:16">
      <c r="P3120" s="13"/>
    </row>
    <row r="3121" spans="16:16">
      <c r="P3121" s="13"/>
    </row>
    <row r="3122" spans="16:16">
      <c r="P3122" s="13"/>
    </row>
    <row r="3123" spans="16:16">
      <c r="P3123" s="13"/>
    </row>
    <row r="3124" spans="16:16">
      <c r="P3124" s="13"/>
    </row>
    <row r="3125" spans="16:16">
      <c r="P3125" s="13"/>
    </row>
    <row r="3126" spans="16:16">
      <c r="P3126" s="13"/>
    </row>
    <row r="3127" spans="16:16">
      <c r="P3127" s="13"/>
    </row>
    <row r="3128" spans="16:16">
      <c r="P3128" s="13"/>
    </row>
    <row r="3129" spans="16:16">
      <c r="P3129" s="13"/>
    </row>
    <row r="3130" spans="16:16">
      <c r="P3130" s="13"/>
    </row>
    <row r="3131" spans="16:16">
      <c r="P3131" s="13"/>
    </row>
    <row r="3132" spans="16:16">
      <c r="P3132" s="13"/>
    </row>
    <row r="3133" spans="16:16">
      <c r="P3133" s="13"/>
    </row>
    <row r="3134" spans="16:16">
      <c r="P3134" s="13"/>
    </row>
    <row r="3135" spans="16:16">
      <c r="P3135" s="13"/>
    </row>
    <row r="3136" spans="16:16">
      <c r="P3136" s="13"/>
    </row>
    <row r="3137" spans="16:16">
      <c r="P3137" s="13"/>
    </row>
    <row r="3138" spans="16:16">
      <c r="P3138" s="13"/>
    </row>
    <row r="3139" spans="16:16">
      <c r="P3139" s="13"/>
    </row>
    <row r="3140" spans="16:16">
      <c r="P3140" s="13"/>
    </row>
    <row r="3141" spans="16:16">
      <c r="P3141" s="13"/>
    </row>
    <row r="3142" spans="16:16">
      <c r="P3142" s="13"/>
    </row>
    <row r="3143" spans="16:16">
      <c r="P3143" s="13"/>
    </row>
    <row r="3144" spans="16:16">
      <c r="P3144" s="13"/>
    </row>
    <row r="3145" spans="16:16">
      <c r="P3145" s="13"/>
    </row>
    <row r="3146" spans="16:16">
      <c r="P3146" s="13"/>
    </row>
    <row r="3147" spans="16:16">
      <c r="P3147" s="13"/>
    </row>
    <row r="3148" spans="16:16">
      <c r="P3148" s="13"/>
    </row>
    <row r="3149" spans="16:16">
      <c r="P3149" s="13"/>
    </row>
    <row r="3150" spans="16:16">
      <c r="P3150" s="13"/>
    </row>
    <row r="3151" spans="16:16">
      <c r="P3151" s="13"/>
    </row>
    <row r="3152" spans="16:16">
      <c r="P3152" s="13"/>
    </row>
    <row r="3153" spans="16:16">
      <c r="P3153" s="13"/>
    </row>
    <row r="3154" spans="16:16">
      <c r="P3154" s="13"/>
    </row>
    <row r="3155" spans="16:16">
      <c r="P3155" s="13"/>
    </row>
    <row r="3156" spans="16:16">
      <c r="P3156" s="13"/>
    </row>
    <row r="3157" spans="16:16">
      <c r="P3157" s="13"/>
    </row>
    <row r="3158" spans="16:16">
      <c r="P3158" s="13"/>
    </row>
    <row r="3159" spans="16:16">
      <c r="P3159" s="13"/>
    </row>
    <row r="3160" spans="16:16">
      <c r="P3160" s="13"/>
    </row>
    <row r="3161" spans="16:16">
      <c r="P3161" s="13"/>
    </row>
    <row r="3162" spans="16:16">
      <c r="P3162" s="13"/>
    </row>
    <row r="3163" spans="16:16">
      <c r="P3163" s="13"/>
    </row>
    <row r="3164" spans="16:16">
      <c r="P3164" s="13"/>
    </row>
    <row r="3165" spans="16:16">
      <c r="P3165" s="13"/>
    </row>
    <row r="3166" spans="16:16">
      <c r="P3166" s="13"/>
    </row>
    <row r="3167" spans="16:16">
      <c r="P3167" s="13"/>
    </row>
    <row r="3168" spans="16:16">
      <c r="P3168" s="13"/>
    </row>
    <row r="3169" spans="16:16">
      <c r="P3169" s="13"/>
    </row>
    <row r="3170" spans="16:16">
      <c r="P3170" s="13"/>
    </row>
    <row r="3171" spans="16:16">
      <c r="P3171" s="13"/>
    </row>
    <row r="3172" spans="16:16">
      <c r="P3172" s="13"/>
    </row>
    <row r="3173" spans="16:16">
      <c r="P3173" s="13"/>
    </row>
    <row r="3174" spans="16:16">
      <c r="P3174" s="13"/>
    </row>
    <row r="3175" spans="16:16">
      <c r="P3175" s="13"/>
    </row>
    <row r="3176" spans="16:16">
      <c r="P3176" s="13"/>
    </row>
    <row r="3177" spans="16:16">
      <c r="P3177" s="13"/>
    </row>
    <row r="3178" spans="16:16">
      <c r="P3178" s="13"/>
    </row>
    <row r="3179" spans="16:16">
      <c r="P3179" s="13"/>
    </row>
    <row r="3180" spans="16:16">
      <c r="P3180" s="13"/>
    </row>
    <row r="3181" spans="16:16">
      <c r="P3181" s="13"/>
    </row>
    <row r="3182" spans="16:16">
      <c r="P3182" s="13"/>
    </row>
    <row r="3183" spans="16:16">
      <c r="P3183" s="13"/>
    </row>
    <row r="3184" spans="16:16">
      <c r="P3184" s="13"/>
    </row>
    <row r="3185" spans="16:16">
      <c r="P3185" s="13"/>
    </row>
    <row r="3186" spans="16:16">
      <c r="P3186" s="13"/>
    </row>
    <row r="3187" spans="16:16">
      <c r="P3187" s="13"/>
    </row>
    <row r="3188" spans="16:16">
      <c r="P3188" s="13"/>
    </row>
    <row r="3189" spans="16:16">
      <c r="P3189" s="13"/>
    </row>
    <row r="3190" spans="16:16">
      <c r="P3190" s="13"/>
    </row>
    <row r="3191" spans="16:16">
      <c r="P3191" s="13"/>
    </row>
    <row r="3192" spans="16:16">
      <c r="P3192" s="13"/>
    </row>
    <row r="3193" spans="16:16">
      <c r="P3193" s="13"/>
    </row>
    <row r="3194" spans="16:16">
      <c r="P3194" s="13"/>
    </row>
    <row r="3195" spans="16:16">
      <c r="P3195" s="13"/>
    </row>
    <row r="3196" spans="16:16">
      <c r="P3196" s="13"/>
    </row>
    <row r="3197" spans="16:16">
      <c r="P3197" s="13"/>
    </row>
    <row r="3198" spans="16:16">
      <c r="P3198" s="13"/>
    </row>
    <row r="3199" spans="16:16">
      <c r="P3199" s="13"/>
    </row>
    <row r="3200" spans="16:16">
      <c r="P3200" s="13"/>
    </row>
    <row r="3201" spans="16:16">
      <c r="P3201" s="13"/>
    </row>
    <row r="3202" spans="16:16">
      <c r="P3202" s="13"/>
    </row>
    <row r="3203" spans="16:16">
      <c r="P3203" s="13"/>
    </row>
    <row r="3204" spans="16:16">
      <c r="P3204" s="13"/>
    </row>
    <row r="3205" spans="16:16">
      <c r="P3205" s="13"/>
    </row>
    <row r="3206" spans="16:16">
      <c r="P3206" s="13"/>
    </row>
    <row r="3207" spans="16:16">
      <c r="P3207" s="13"/>
    </row>
    <row r="3208" spans="16:16">
      <c r="P3208" s="13"/>
    </row>
    <row r="3209" spans="16:16">
      <c r="P3209" s="13"/>
    </row>
    <row r="3210" spans="16:16">
      <c r="P3210" s="13"/>
    </row>
    <row r="3211" spans="16:16">
      <c r="P3211" s="13"/>
    </row>
    <row r="3212" spans="16:16">
      <c r="P3212" s="13"/>
    </row>
    <row r="3213" spans="16:16">
      <c r="P3213" s="13"/>
    </row>
    <row r="3214" spans="16:16">
      <c r="P3214" s="13"/>
    </row>
    <row r="3215" spans="16:16">
      <c r="P3215" s="13"/>
    </row>
    <row r="3216" spans="16:16">
      <c r="P3216" s="13"/>
    </row>
    <row r="3217" spans="16:16">
      <c r="P3217" s="13"/>
    </row>
    <row r="3218" spans="16:16">
      <c r="P3218" s="13"/>
    </row>
    <row r="3219" spans="16:16">
      <c r="P3219" s="13"/>
    </row>
    <row r="3220" spans="16:16">
      <c r="P3220" s="13"/>
    </row>
    <row r="3221" spans="16:16">
      <c r="P3221" s="13"/>
    </row>
    <row r="3222" spans="16:16">
      <c r="P3222" s="13"/>
    </row>
    <row r="3223" spans="16:16">
      <c r="P3223" s="13"/>
    </row>
    <row r="3224" spans="16:16">
      <c r="P3224" s="13"/>
    </row>
    <row r="3225" spans="16:16">
      <c r="P3225" s="13"/>
    </row>
    <row r="3226" spans="16:16">
      <c r="P3226" s="13"/>
    </row>
    <row r="3227" spans="16:16">
      <c r="P3227" s="13"/>
    </row>
    <row r="3228" spans="16:16">
      <c r="P3228" s="13"/>
    </row>
    <row r="3229" spans="16:16">
      <c r="P3229" s="13"/>
    </row>
    <row r="3230" spans="16:16">
      <c r="P3230" s="13"/>
    </row>
    <row r="3231" spans="16:16">
      <c r="P3231" s="13"/>
    </row>
    <row r="3232" spans="16:16">
      <c r="P3232" s="13"/>
    </row>
    <row r="3233" spans="16:16">
      <c r="P3233" s="13"/>
    </row>
    <row r="3234" spans="16:16">
      <c r="P3234" s="13"/>
    </row>
    <row r="3235" spans="16:16">
      <c r="P3235" s="13"/>
    </row>
    <row r="3236" spans="16:16">
      <c r="P3236" s="13"/>
    </row>
    <row r="3237" spans="16:16">
      <c r="P3237" s="13"/>
    </row>
    <row r="3238" spans="16:16">
      <c r="P3238" s="13"/>
    </row>
    <row r="3239" spans="16:16">
      <c r="P3239" s="13"/>
    </row>
    <row r="3240" spans="16:16">
      <c r="P3240" s="13"/>
    </row>
    <row r="3241" spans="16:16">
      <c r="P3241" s="13"/>
    </row>
    <row r="3242" spans="16:16">
      <c r="P3242" s="13"/>
    </row>
    <row r="3243" spans="16:16">
      <c r="P3243" s="13"/>
    </row>
    <row r="3244" spans="16:16">
      <c r="P3244" s="13"/>
    </row>
    <row r="3245" spans="16:16">
      <c r="P3245" s="13"/>
    </row>
    <row r="3246" spans="16:16">
      <c r="P3246" s="13"/>
    </row>
    <row r="3247" spans="16:16">
      <c r="P3247" s="13"/>
    </row>
    <row r="3248" spans="16:16">
      <c r="P3248" s="13"/>
    </row>
    <row r="3249" spans="16:16">
      <c r="P3249" s="13"/>
    </row>
    <row r="3250" spans="16:16">
      <c r="P3250" s="13"/>
    </row>
    <row r="3251" spans="16:16">
      <c r="P3251" s="13"/>
    </row>
    <row r="3252" spans="16:16">
      <c r="P3252" s="13"/>
    </row>
    <row r="3253" spans="16:16">
      <c r="P3253" s="13"/>
    </row>
    <row r="3254" spans="16:16">
      <c r="P3254" s="13"/>
    </row>
    <row r="3255" spans="16:16">
      <c r="P3255" s="13"/>
    </row>
    <row r="3256" spans="16:16">
      <c r="P3256" s="13"/>
    </row>
    <row r="3257" spans="16:16">
      <c r="P3257" s="13"/>
    </row>
    <row r="3258" spans="16:16">
      <c r="P3258" s="13"/>
    </row>
    <row r="3259" spans="16:16">
      <c r="P3259" s="13"/>
    </row>
    <row r="3260" spans="16:16">
      <c r="P3260" s="13"/>
    </row>
    <row r="3261" spans="16:16">
      <c r="P3261" s="13"/>
    </row>
    <row r="3262" spans="16:16">
      <c r="P3262" s="13"/>
    </row>
    <row r="3263" spans="16:16">
      <c r="P3263" s="13"/>
    </row>
    <row r="3264" spans="16:16">
      <c r="P3264" s="13"/>
    </row>
    <row r="3265" spans="16:16">
      <c r="P3265" s="13"/>
    </row>
    <row r="3266" spans="16:16">
      <c r="P3266" s="13"/>
    </row>
    <row r="3267" spans="16:16">
      <c r="P3267" s="13"/>
    </row>
    <row r="3268" spans="16:16">
      <c r="P3268" s="13"/>
    </row>
    <row r="3269" spans="16:16">
      <c r="P3269" s="13"/>
    </row>
    <row r="3270" spans="16:16">
      <c r="P3270" s="13"/>
    </row>
    <row r="3271" spans="16:16">
      <c r="P3271" s="13"/>
    </row>
    <row r="3272" spans="16:16">
      <c r="P3272" s="13"/>
    </row>
    <row r="3273" spans="16:16">
      <c r="P3273" s="13"/>
    </row>
    <row r="3274" spans="16:16">
      <c r="P3274" s="13"/>
    </row>
    <row r="3275" spans="16:16">
      <c r="P3275" s="13"/>
    </row>
    <row r="3276" spans="16:16">
      <c r="P3276" s="13"/>
    </row>
    <row r="3277" spans="16:16">
      <c r="P3277" s="13"/>
    </row>
    <row r="3278" spans="16:16">
      <c r="P3278" s="13"/>
    </row>
    <row r="3279" spans="16:16">
      <c r="P3279" s="13"/>
    </row>
    <row r="3280" spans="16:16">
      <c r="P3280" s="13"/>
    </row>
    <row r="3281" spans="16:16">
      <c r="P3281" s="13"/>
    </row>
    <row r="3282" spans="16:16">
      <c r="P3282" s="13"/>
    </row>
    <row r="3283" spans="16:16">
      <c r="P3283" s="13"/>
    </row>
    <row r="3284" spans="16:16">
      <c r="P3284" s="13"/>
    </row>
    <row r="3285" spans="16:16">
      <c r="P3285" s="13"/>
    </row>
    <row r="3286" spans="16:16">
      <c r="P3286" s="13"/>
    </row>
    <row r="3287" spans="16:16">
      <c r="P3287" s="13"/>
    </row>
    <row r="3288" spans="16:16">
      <c r="P3288" s="13"/>
    </row>
    <row r="3289" spans="16:16">
      <c r="P3289" s="13"/>
    </row>
    <row r="3290" spans="16:16">
      <c r="P3290" s="13"/>
    </row>
    <row r="3291" spans="16:16">
      <c r="P3291" s="13"/>
    </row>
    <row r="3292" spans="16:16">
      <c r="P3292" s="13"/>
    </row>
    <row r="3293" spans="16:16">
      <c r="P3293" s="13"/>
    </row>
    <row r="3294" spans="16:16">
      <c r="P3294" s="13"/>
    </row>
    <row r="3295" spans="16:16">
      <c r="P3295" s="13"/>
    </row>
    <row r="3296" spans="16:16">
      <c r="P3296" s="13"/>
    </row>
    <row r="3297" spans="16:16">
      <c r="P3297" s="13"/>
    </row>
    <row r="3298" spans="16:16">
      <c r="P3298" s="13"/>
    </row>
    <row r="3299" spans="16:16">
      <c r="P3299" s="13"/>
    </row>
    <row r="3300" spans="16:16">
      <c r="P3300" s="13"/>
    </row>
    <row r="3301" spans="16:16">
      <c r="P3301" s="13"/>
    </row>
    <row r="3302" spans="16:16">
      <c r="P3302" s="13"/>
    </row>
    <row r="3303" spans="16:16">
      <c r="P3303" s="13"/>
    </row>
    <row r="3304" spans="16:16">
      <c r="P3304" s="13"/>
    </row>
    <row r="3305" spans="16:16">
      <c r="P3305" s="13"/>
    </row>
    <row r="3306" spans="16:16">
      <c r="P3306" s="13"/>
    </row>
    <row r="3307" spans="16:16">
      <c r="P3307" s="13"/>
    </row>
    <row r="3308" spans="16:16">
      <c r="P3308" s="13"/>
    </row>
    <row r="3309" spans="16:16">
      <c r="P3309" s="13"/>
    </row>
    <row r="3310" spans="16:16">
      <c r="P3310" s="13"/>
    </row>
    <row r="3311" spans="16:16">
      <c r="P3311" s="13"/>
    </row>
    <row r="3312" spans="16:16">
      <c r="P3312" s="13"/>
    </row>
    <row r="3313" spans="16:16">
      <c r="P3313" s="13"/>
    </row>
    <row r="3314" spans="16:16">
      <c r="P3314" s="13"/>
    </row>
    <row r="3315" spans="16:16">
      <c r="P3315" s="13"/>
    </row>
    <row r="3316" spans="16:16">
      <c r="P3316" s="13"/>
    </row>
    <row r="3317" spans="16:16">
      <c r="P3317" s="13"/>
    </row>
    <row r="3318" spans="16:16">
      <c r="P3318" s="13"/>
    </row>
    <row r="3319" spans="16:16">
      <c r="P3319" s="13"/>
    </row>
    <row r="3320" spans="16:16">
      <c r="P3320" s="13"/>
    </row>
    <row r="3321" spans="16:16">
      <c r="P3321" s="13"/>
    </row>
    <row r="3322" spans="16:16">
      <c r="P3322" s="13"/>
    </row>
    <row r="3323" spans="16:16">
      <c r="P3323" s="13"/>
    </row>
    <row r="3324" spans="16:16">
      <c r="P3324" s="13"/>
    </row>
    <row r="3325" spans="16:16">
      <c r="P3325" s="13"/>
    </row>
    <row r="3326" spans="16:16">
      <c r="P3326" s="13"/>
    </row>
    <row r="3327" spans="16:16">
      <c r="P3327" s="13"/>
    </row>
    <row r="3328" spans="16:16">
      <c r="P3328" s="13"/>
    </row>
    <row r="3329" spans="16:16">
      <c r="P3329" s="13"/>
    </row>
    <row r="3330" spans="16:16">
      <c r="P3330" s="13"/>
    </row>
    <row r="3331" spans="16:16">
      <c r="P3331" s="13"/>
    </row>
    <row r="3332" spans="16:16">
      <c r="P3332" s="13"/>
    </row>
    <row r="3333" spans="16:16">
      <c r="P3333" s="13"/>
    </row>
    <row r="3334" spans="16:16">
      <c r="P3334" s="13"/>
    </row>
    <row r="3335" spans="16:16">
      <c r="P3335" s="13"/>
    </row>
    <row r="3336" spans="16:16">
      <c r="P3336" s="13"/>
    </row>
    <row r="3337" spans="16:16">
      <c r="P3337" s="13"/>
    </row>
    <row r="3338" spans="16:16">
      <c r="P3338" s="13"/>
    </row>
    <row r="3339" spans="16:16">
      <c r="P3339" s="13"/>
    </row>
    <row r="3340" spans="16:16">
      <c r="P3340" s="13"/>
    </row>
    <row r="3341" spans="16:16">
      <c r="P3341" s="13"/>
    </row>
    <row r="3342" spans="16:16">
      <c r="P3342" s="13"/>
    </row>
    <row r="3343" spans="16:16">
      <c r="P3343" s="13"/>
    </row>
    <row r="3344" spans="16:16">
      <c r="P3344" s="13"/>
    </row>
    <row r="3345" spans="16:16">
      <c r="P3345" s="13"/>
    </row>
    <row r="3346" spans="16:16">
      <c r="P3346" s="13"/>
    </row>
    <row r="3347" spans="16:16">
      <c r="P3347" s="13"/>
    </row>
    <row r="3348" spans="16:16">
      <c r="P3348" s="13"/>
    </row>
    <row r="3349" spans="16:16">
      <c r="P3349" s="13"/>
    </row>
    <row r="3350" spans="16:16">
      <c r="P3350" s="13"/>
    </row>
    <row r="3351" spans="16:16">
      <c r="P3351" s="13"/>
    </row>
    <row r="3352" spans="16:16">
      <c r="P3352" s="13"/>
    </row>
    <row r="3353" spans="16:16">
      <c r="P3353" s="13"/>
    </row>
    <row r="3354" spans="16:16">
      <c r="P3354" s="13"/>
    </row>
    <row r="3355" spans="16:16">
      <c r="P3355" s="13"/>
    </row>
    <row r="3356" spans="16:16">
      <c r="P3356" s="13"/>
    </row>
    <row r="3357" spans="16:16">
      <c r="P3357" s="13"/>
    </row>
    <row r="3358" spans="16:16">
      <c r="P3358" s="13"/>
    </row>
    <row r="3359" spans="16:16">
      <c r="P3359" s="13"/>
    </row>
    <row r="3360" spans="16:16">
      <c r="P3360" s="13"/>
    </row>
    <row r="3361" spans="16:16">
      <c r="P3361" s="13"/>
    </row>
    <row r="3362" spans="16:16">
      <c r="P3362" s="13"/>
    </row>
    <row r="3363" spans="16:16">
      <c r="P3363" s="13"/>
    </row>
    <row r="3364" spans="16:16">
      <c r="P3364" s="13"/>
    </row>
    <row r="3365" spans="16:16">
      <c r="P3365" s="13"/>
    </row>
    <row r="3366" spans="16:16">
      <c r="P3366" s="13"/>
    </row>
    <row r="3367" spans="16:16">
      <c r="P3367" s="13"/>
    </row>
    <row r="3368" spans="16:16">
      <c r="P3368" s="13"/>
    </row>
    <row r="3369" spans="16:16">
      <c r="P3369" s="13"/>
    </row>
    <row r="3370" spans="16:16">
      <c r="P3370" s="13"/>
    </row>
    <row r="3371" spans="16:16">
      <c r="P3371" s="13"/>
    </row>
    <row r="3372" spans="16:16">
      <c r="P3372" s="13"/>
    </row>
    <row r="3373" spans="16:16">
      <c r="P3373" s="13"/>
    </row>
    <row r="3374" spans="16:16">
      <c r="P3374" s="13"/>
    </row>
    <row r="3375" spans="16:16">
      <c r="P3375" s="13"/>
    </row>
    <row r="3376" spans="16:16">
      <c r="P3376" s="13"/>
    </row>
    <row r="3377" spans="16:16">
      <c r="P3377" s="13"/>
    </row>
    <row r="3378" spans="16:16">
      <c r="P3378" s="13"/>
    </row>
    <row r="3379" spans="16:16">
      <c r="P3379" s="13"/>
    </row>
    <row r="3380" spans="16:16">
      <c r="P3380" s="13"/>
    </row>
    <row r="3381" spans="16:16">
      <c r="P3381" s="13"/>
    </row>
    <row r="3382" spans="16:16">
      <c r="P3382" s="13"/>
    </row>
    <row r="3383" spans="16:16">
      <c r="P3383" s="13"/>
    </row>
    <row r="3384" spans="16:16">
      <c r="P3384" s="13"/>
    </row>
    <row r="3385" spans="16:16">
      <c r="P3385" s="13"/>
    </row>
    <row r="3386" spans="16:16">
      <c r="P3386" s="13"/>
    </row>
    <row r="3387" spans="16:16">
      <c r="P3387" s="13"/>
    </row>
    <row r="3388" spans="16:16">
      <c r="P3388" s="13"/>
    </row>
    <row r="3389" spans="16:16">
      <c r="P3389" s="13"/>
    </row>
    <row r="3390" spans="16:16">
      <c r="P3390" s="13"/>
    </row>
    <row r="3391" spans="16:16">
      <c r="P3391" s="13"/>
    </row>
    <row r="3392" spans="16:16">
      <c r="P3392" s="13"/>
    </row>
    <row r="3393" spans="16:16">
      <c r="P3393" s="13"/>
    </row>
    <row r="3394" spans="16:16">
      <c r="P3394" s="13"/>
    </row>
    <row r="3395" spans="16:16">
      <c r="P3395" s="13"/>
    </row>
    <row r="3396" spans="16:16">
      <c r="P3396" s="13"/>
    </row>
    <row r="3397" spans="16:16">
      <c r="P3397" s="13"/>
    </row>
    <row r="3398" spans="16:16">
      <c r="P3398" s="13"/>
    </row>
    <row r="3399" spans="16:16">
      <c r="P3399" s="13"/>
    </row>
    <row r="3400" spans="16:16">
      <c r="P3400" s="13"/>
    </row>
    <row r="3401" spans="16:16">
      <c r="P3401" s="13"/>
    </row>
    <row r="3402" spans="16:16">
      <c r="P3402" s="13"/>
    </row>
    <row r="3403" spans="16:16">
      <c r="P3403" s="13"/>
    </row>
    <row r="3404" spans="16:16">
      <c r="P3404" s="13"/>
    </row>
    <row r="3405" spans="16:16">
      <c r="P3405" s="13"/>
    </row>
    <row r="3406" spans="16:16">
      <c r="P3406" s="13"/>
    </row>
    <row r="3407" spans="16:16">
      <c r="P3407" s="13"/>
    </row>
    <row r="3408" spans="16:16">
      <c r="P3408" s="13"/>
    </row>
    <row r="3409" spans="16:16">
      <c r="P3409" s="13"/>
    </row>
    <row r="3410" spans="16:16">
      <c r="P3410" s="13"/>
    </row>
    <row r="3411" spans="16:16">
      <c r="P3411" s="13"/>
    </row>
    <row r="3412" spans="16:16">
      <c r="P3412" s="13"/>
    </row>
    <row r="3413" spans="16:16">
      <c r="P3413" s="13"/>
    </row>
    <row r="3414" spans="16:16">
      <c r="P3414" s="13"/>
    </row>
    <row r="3415" spans="16:16">
      <c r="P3415" s="13"/>
    </row>
    <row r="3416" spans="16:16">
      <c r="P3416" s="13"/>
    </row>
    <row r="3417" spans="16:16">
      <c r="P3417" s="13"/>
    </row>
    <row r="3418" spans="16:16">
      <c r="P3418" s="13"/>
    </row>
    <row r="3419" spans="16:16">
      <c r="P3419" s="13"/>
    </row>
    <row r="3420" spans="16:16">
      <c r="P3420" s="13"/>
    </row>
    <row r="3421" spans="16:16">
      <c r="P3421" s="13"/>
    </row>
    <row r="3422" spans="16:16">
      <c r="P3422" s="13"/>
    </row>
    <row r="3423" spans="16:16">
      <c r="P3423" s="13"/>
    </row>
    <row r="3424" spans="16:16">
      <c r="P3424" s="13"/>
    </row>
    <row r="3425" spans="16:16">
      <c r="P3425" s="13"/>
    </row>
    <row r="3426" spans="16:16">
      <c r="P3426" s="13"/>
    </row>
    <row r="3427" spans="16:16">
      <c r="P3427" s="13"/>
    </row>
    <row r="3428" spans="16:16">
      <c r="P3428" s="13"/>
    </row>
    <row r="3429" spans="16:16">
      <c r="P3429" s="13"/>
    </row>
    <row r="3430" spans="16:16">
      <c r="P3430" s="13"/>
    </row>
    <row r="3431" spans="16:16">
      <c r="P3431" s="13"/>
    </row>
    <row r="3432" spans="16:16">
      <c r="P3432" s="13"/>
    </row>
    <row r="3433" spans="16:16">
      <c r="P3433" s="13"/>
    </row>
    <row r="3434" spans="16:16">
      <c r="P3434" s="13"/>
    </row>
    <row r="3435" spans="16:16">
      <c r="P3435" s="13"/>
    </row>
    <row r="3436" spans="16:16">
      <c r="P3436" s="13"/>
    </row>
    <row r="3437" spans="16:16">
      <c r="P3437" s="13"/>
    </row>
    <row r="3438" spans="16:16">
      <c r="P3438" s="13"/>
    </row>
    <row r="3439" spans="16:16">
      <c r="P3439" s="13"/>
    </row>
    <row r="3440" spans="16:16">
      <c r="P3440" s="13"/>
    </row>
    <row r="3441" spans="16:16">
      <c r="P3441" s="13"/>
    </row>
    <row r="3442" spans="16:16">
      <c r="P3442" s="13"/>
    </row>
    <row r="3443" spans="16:16">
      <c r="P3443" s="13"/>
    </row>
    <row r="3444" spans="16:16">
      <c r="P3444" s="13"/>
    </row>
    <row r="3445" spans="16:16">
      <c r="P3445" s="13"/>
    </row>
    <row r="3446" spans="16:16">
      <c r="P3446" s="13"/>
    </row>
    <row r="3447" spans="16:16">
      <c r="P3447" s="13"/>
    </row>
    <row r="3448" spans="16:16">
      <c r="P3448" s="13"/>
    </row>
    <row r="3449" spans="16:16">
      <c r="P3449" s="13"/>
    </row>
    <row r="3450" spans="16:16">
      <c r="P3450" s="13"/>
    </row>
    <row r="3451" spans="16:16">
      <c r="P3451" s="13"/>
    </row>
    <row r="3452" spans="16:16">
      <c r="P3452" s="13"/>
    </row>
    <row r="3453" spans="16:16">
      <c r="P3453" s="13"/>
    </row>
    <row r="3454" spans="16:16">
      <c r="P3454" s="13"/>
    </row>
    <row r="3455" spans="16:16">
      <c r="P3455" s="13"/>
    </row>
    <row r="3456" spans="16:16">
      <c r="P3456" s="13"/>
    </row>
    <row r="3457" spans="16:16">
      <c r="P3457" s="13"/>
    </row>
    <row r="3458" spans="16:16">
      <c r="P3458" s="13"/>
    </row>
    <row r="3459" spans="16:16">
      <c r="P3459" s="13"/>
    </row>
    <row r="3460" spans="16:16">
      <c r="P3460" s="13"/>
    </row>
    <row r="3461" spans="16:16">
      <c r="P3461" s="13"/>
    </row>
    <row r="3462" spans="16:16">
      <c r="P3462" s="13"/>
    </row>
    <row r="3463" spans="16:16">
      <c r="P3463" s="13"/>
    </row>
    <row r="3464" spans="16:16">
      <c r="P3464" s="13"/>
    </row>
    <row r="3465" spans="16:16">
      <c r="P3465" s="13"/>
    </row>
    <row r="3466" spans="16:16">
      <c r="P3466" s="13"/>
    </row>
    <row r="3467" spans="16:16">
      <c r="P3467" s="13"/>
    </row>
    <row r="3468" spans="16:16">
      <c r="P3468" s="13"/>
    </row>
    <row r="3469" spans="16:16">
      <c r="P3469" s="13"/>
    </row>
    <row r="3470" spans="16:16">
      <c r="P3470" s="13"/>
    </row>
    <row r="3471" spans="16:16">
      <c r="P3471" s="13"/>
    </row>
    <row r="3472" spans="16:16">
      <c r="P3472" s="13"/>
    </row>
    <row r="3473" spans="16:16">
      <c r="P3473" s="13"/>
    </row>
    <row r="3474" spans="16:16">
      <c r="P3474" s="13"/>
    </row>
    <row r="3475" spans="16:16">
      <c r="P3475" s="13"/>
    </row>
    <row r="3476" spans="16:16">
      <c r="P3476" s="13"/>
    </row>
    <row r="3477" spans="16:16">
      <c r="P3477" s="13"/>
    </row>
    <row r="3478" spans="16:16">
      <c r="P3478" s="13"/>
    </row>
    <row r="3479" spans="16:16">
      <c r="P3479" s="13"/>
    </row>
    <row r="3480" spans="16:16">
      <c r="P3480" s="13"/>
    </row>
    <row r="3481" spans="16:16">
      <c r="P3481" s="13"/>
    </row>
    <row r="3482" spans="16:16">
      <c r="P3482" s="13"/>
    </row>
    <row r="3483" spans="16:16">
      <c r="P3483" s="13"/>
    </row>
    <row r="3484" spans="16:16">
      <c r="P3484" s="13"/>
    </row>
    <row r="3485" spans="16:16">
      <c r="P3485" s="13"/>
    </row>
    <row r="3486" spans="16:16">
      <c r="P3486" s="13"/>
    </row>
    <row r="3487" spans="16:16">
      <c r="P3487" s="13"/>
    </row>
    <row r="3488" spans="16:16">
      <c r="P3488" s="13"/>
    </row>
    <row r="3489" spans="16:16">
      <c r="P3489" s="13"/>
    </row>
    <row r="3490" spans="16:16">
      <c r="P3490" s="13"/>
    </row>
    <row r="3491" spans="16:16">
      <c r="P3491" s="13"/>
    </row>
    <row r="3492" spans="16:16">
      <c r="P3492" s="13"/>
    </row>
    <row r="3493" spans="16:16">
      <c r="P3493" s="13"/>
    </row>
    <row r="3494" spans="16:16">
      <c r="P3494" s="13"/>
    </row>
    <row r="3495" spans="16:16">
      <c r="P3495" s="13"/>
    </row>
    <row r="3496" spans="16:16">
      <c r="P3496" s="13"/>
    </row>
    <row r="3497" spans="16:16">
      <c r="P3497" s="13"/>
    </row>
    <row r="3498" spans="16:16">
      <c r="P3498" s="13"/>
    </row>
    <row r="3499" spans="16:16">
      <c r="P3499" s="13"/>
    </row>
    <row r="3500" spans="16:16">
      <c r="P3500" s="13"/>
    </row>
    <row r="3501" spans="16:16">
      <c r="P3501" s="13"/>
    </row>
    <row r="3502" spans="16:16">
      <c r="P3502" s="13"/>
    </row>
    <row r="3503" spans="16:16">
      <c r="P3503" s="13"/>
    </row>
    <row r="3504" spans="16:16">
      <c r="P3504" s="13"/>
    </row>
    <row r="3505" spans="16:16">
      <c r="P3505" s="13"/>
    </row>
    <row r="3506" spans="16:16">
      <c r="P3506" s="13"/>
    </row>
    <row r="3507" spans="16:16">
      <c r="P3507" s="13"/>
    </row>
    <row r="3508" spans="16:16">
      <c r="P3508" s="13"/>
    </row>
    <row r="3509" spans="16:16">
      <c r="P3509" s="13"/>
    </row>
    <row r="3510" spans="16:16">
      <c r="P3510" s="13"/>
    </row>
    <row r="3511" spans="16:16">
      <c r="P3511" s="13"/>
    </row>
    <row r="3512" spans="16:16">
      <c r="P3512" s="13"/>
    </row>
    <row r="3513" spans="16:16">
      <c r="P3513" s="13"/>
    </row>
    <row r="3514" spans="16:16">
      <c r="P3514" s="13"/>
    </row>
    <row r="3515" spans="16:16">
      <c r="P3515" s="13"/>
    </row>
    <row r="3516" spans="16:16">
      <c r="P3516" s="13"/>
    </row>
    <row r="3517" spans="16:16">
      <c r="P3517" s="13"/>
    </row>
    <row r="3518" spans="16:16">
      <c r="P3518" s="13"/>
    </row>
    <row r="3519" spans="16:16">
      <c r="P3519" s="13"/>
    </row>
    <row r="3520" spans="16:16">
      <c r="P3520" s="13"/>
    </row>
    <row r="3521" spans="16:16">
      <c r="P3521" s="13"/>
    </row>
    <row r="3522" spans="16:16">
      <c r="P3522" s="13"/>
    </row>
    <row r="3523" spans="16:16">
      <c r="P3523" s="13"/>
    </row>
    <row r="3524" spans="16:16">
      <c r="P3524" s="13"/>
    </row>
    <row r="3525" spans="16:16">
      <c r="P3525" s="13"/>
    </row>
    <row r="3526" spans="16:16">
      <c r="P3526" s="13"/>
    </row>
    <row r="3527" spans="16:16">
      <c r="P3527" s="13"/>
    </row>
    <row r="3528" spans="16:16">
      <c r="P3528" s="13"/>
    </row>
    <row r="3529" spans="16:16">
      <c r="P3529" s="13"/>
    </row>
    <row r="3530" spans="16:16">
      <c r="P3530" s="13"/>
    </row>
    <row r="3531" spans="16:16">
      <c r="P3531" s="13"/>
    </row>
    <row r="3532" spans="16:16">
      <c r="P3532" s="13"/>
    </row>
    <row r="3533" spans="16:16">
      <c r="P3533" s="13"/>
    </row>
    <row r="3534" spans="16:16">
      <c r="P3534" s="13"/>
    </row>
    <row r="3535" spans="16:16">
      <c r="P3535" s="13"/>
    </row>
    <row r="3536" spans="16:16">
      <c r="P3536" s="13"/>
    </row>
    <row r="3537" spans="16:16">
      <c r="P3537" s="13"/>
    </row>
    <row r="3538" spans="16:16">
      <c r="P3538" s="13"/>
    </row>
    <row r="3539" spans="16:16">
      <c r="P3539" s="13"/>
    </row>
    <row r="3540" spans="16:16">
      <c r="P3540" s="13"/>
    </row>
    <row r="3541" spans="16:16">
      <c r="P3541" s="13"/>
    </row>
    <row r="3542" spans="16:16">
      <c r="P3542" s="13"/>
    </row>
    <row r="3543" spans="16:16">
      <c r="P3543" s="13"/>
    </row>
    <row r="3544" spans="16:16">
      <c r="P3544" s="13"/>
    </row>
    <row r="3545" spans="16:16">
      <c r="P3545" s="13"/>
    </row>
    <row r="3546" spans="16:16">
      <c r="P3546" s="13"/>
    </row>
    <row r="3547" spans="16:16">
      <c r="P3547" s="13"/>
    </row>
    <row r="3548" spans="16:16">
      <c r="P3548" s="13"/>
    </row>
    <row r="3549" spans="16:16">
      <c r="P3549" s="13"/>
    </row>
    <row r="3550" spans="16:16">
      <c r="P3550" s="13"/>
    </row>
    <row r="3551" spans="16:16">
      <c r="P3551" s="13"/>
    </row>
    <row r="3552" spans="16:16">
      <c r="P3552" s="13"/>
    </row>
    <row r="3553" spans="16:16">
      <c r="P3553" s="13"/>
    </row>
    <row r="3554" spans="16:16">
      <c r="P3554" s="13"/>
    </row>
    <row r="3555" spans="16:16">
      <c r="P3555" s="13"/>
    </row>
    <row r="3556" spans="16:16">
      <c r="P3556" s="13"/>
    </row>
    <row r="3557" spans="16:16">
      <c r="P3557" s="13"/>
    </row>
    <row r="3558" spans="16:16">
      <c r="P3558" s="13"/>
    </row>
    <row r="3559" spans="16:16">
      <c r="P3559" s="13"/>
    </row>
    <row r="3560" spans="16:16">
      <c r="P3560" s="13"/>
    </row>
    <row r="3561" spans="16:16">
      <c r="P3561" s="13"/>
    </row>
    <row r="3562" spans="16:16">
      <c r="P3562" s="13"/>
    </row>
    <row r="3563" spans="16:16">
      <c r="P3563" s="13"/>
    </row>
    <row r="3564" spans="16:16">
      <c r="P3564" s="13"/>
    </row>
    <row r="3565" spans="16:16">
      <c r="P3565" s="13"/>
    </row>
    <row r="3566" spans="16:16">
      <c r="P3566" s="13"/>
    </row>
    <row r="3567" spans="16:16">
      <c r="P3567" s="13"/>
    </row>
    <row r="3568" spans="16:16">
      <c r="P3568" s="13"/>
    </row>
    <row r="3569" spans="16:16">
      <c r="P3569" s="13"/>
    </row>
    <row r="3570" spans="16:16">
      <c r="P3570" s="13"/>
    </row>
    <row r="3571" spans="16:16">
      <c r="P3571" s="13"/>
    </row>
    <row r="3572" spans="16:16">
      <c r="P3572" s="13"/>
    </row>
    <row r="3573" spans="16:16">
      <c r="P3573" s="13"/>
    </row>
    <row r="3574" spans="16:16">
      <c r="P3574" s="13"/>
    </row>
    <row r="3575" spans="16:16">
      <c r="P3575" s="13"/>
    </row>
    <row r="3576" spans="16:16">
      <c r="P3576" s="13"/>
    </row>
    <row r="3577" spans="16:16">
      <c r="P3577" s="13"/>
    </row>
    <row r="3578" spans="16:16">
      <c r="P3578" s="13"/>
    </row>
    <row r="3579" spans="16:16">
      <c r="P3579" s="13"/>
    </row>
    <row r="3580" spans="16:16">
      <c r="P3580" s="13"/>
    </row>
    <row r="3581" spans="16:16">
      <c r="P3581" s="13"/>
    </row>
    <row r="3582" spans="16:16">
      <c r="P3582" s="13"/>
    </row>
    <row r="3583" spans="16:16">
      <c r="P3583" s="13"/>
    </row>
    <row r="3584" spans="16:16">
      <c r="P3584" s="13"/>
    </row>
    <row r="3585" spans="16:16">
      <c r="P3585" s="13"/>
    </row>
    <row r="3586" spans="16:16">
      <c r="P3586" s="13"/>
    </row>
    <row r="3587" spans="16:16">
      <c r="P3587" s="13"/>
    </row>
    <row r="3588" spans="16:16">
      <c r="P3588" s="13"/>
    </row>
    <row r="3589" spans="16:16">
      <c r="P3589" s="13"/>
    </row>
    <row r="3590" spans="16:16">
      <c r="P3590" s="13"/>
    </row>
    <row r="3591" spans="16:16">
      <c r="P3591" s="13"/>
    </row>
    <row r="3592" spans="16:16">
      <c r="P3592" s="13"/>
    </row>
    <row r="3593" spans="16:16">
      <c r="P3593" s="13"/>
    </row>
    <row r="3594" spans="16:16">
      <c r="P3594" s="13"/>
    </row>
    <row r="3595" spans="16:16">
      <c r="P3595" s="13"/>
    </row>
    <row r="3596" spans="16:16">
      <c r="P3596" s="13"/>
    </row>
    <row r="3597" spans="16:16">
      <c r="P3597" s="13"/>
    </row>
    <row r="3598" spans="16:16">
      <c r="P3598" s="13"/>
    </row>
    <row r="3599" spans="16:16">
      <c r="P3599" s="13"/>
    </row>
    <row r="3600" spans="16:16">
      <c r="P3600" s="13"/>
    </row>
    <row r="3601" spans="16:16">
      <c r="P3601" s="13"/>
    </row>
    <row r="3602" spans="16:16">
      <c r="P3602" s="13"/>
    </row>
    <row r="3603" spans="16:16">
      <c r="P3603" s="13"/>
    </row>
    <row r="3604" spans="16:16">
      <c r="P3604" s="13"/>
    </row>
    <row r="3605" spans="16:16">
      <c r="P3605" s="13"/>
    </row>
    <row r="3606" spans="16:16">
      <c r="P3606" s="13"/>
    </row>
    <row r="3607" spans="16:16">
      <c r="P3607" s="13"/>
    </row>
    <row r="3608" spans="16:16">
      <c r="P3608" s="13"/>
    </row>
    <row r="3609" spans="16:16">
      <c r="P3609" s="13"/>
    </row>
    <row r="3610" spans="16:16">
      <c r="P3610" s="13"/>
    </row>
    <row r="3611" spans="16:16">
      <c r="P3611" s="13"/>
    </row>
    <row r="3612" spans="16:16">
      <c r="P3612" s="13"/>
    </row>
    <row r="3613" spans="16:16">
      <c r="P3613" s="13"/>
    </row>
    <row r="3614" spans="16:16">
      <c r="P3614" s="13"/>
    </row>
    <row r="3615" spans="16:16">
      <c r="P3615" s="13"/>
    </row>
    <row r="3616" spans="16:16">
      <c r="P3616" s="13"/>
    </row>
    <row r="3617" spans="16:16">
      <c r="P3617" s="13"/>
    </row>
    <row r="3618" spans="16:16">
      <c r="P3618" s="13"/>
    </row>
    <row r="3619" spans="16:16">
      <c r="P3619" s="13"/>
    </row>
    <row r="3620" spans="16:16">
      <c r="P3620" s="13"/>
    </row>
    <row r="3621" spans="16:16">
      <c r="P3621" s="13"/>
    </row>
    <row r="3622" spans="16:16">
      <c r="P3622" s="13"/>
    </row>
    <row r="3623" spans="16:16">
      <c r="P3623" s="13"/>
    </row>
    <row r="3624" spans="16:16">
      <c r="P3624" s="13"/>
    </row>
    <row r="3625" spans="16:16">
      <c r="P3625" s="13"/>
    </row>
    <row r="3626" spans="16:16">
      <c r="P3626" s="13"/>
    </row>
    <row r="3627" spans="16:16">
      <c r="P3627" s="13"/>
    </row>
    <row r="3628" spans="16:16">
      <c r="P3628" s="13"/>
    </row>
    <row r="3629" spans="16:16">
      <c r="P3629" s="13"/>
    </row>
    <row r="3630" spans="16:16">
      <c r="P3630" s="13"/>
    </row>
    <row r="3631" spans="16:16">
      <c r="P3631" s="13"/>
    </row>
    <row r="3632" spans="16:16">
      <c r="P3632" s="13"/>
    </row>
    <row r="3633" spans="16:16">
      <c r="P3633" s="13"/>
    </row>
    <row r="3634" spans="16:16">
      <c r="P3634" s="13"/>
    </row>
    <row r="3635" spans="16:16">
      <c r="P3635" s="13"/>
    </row>
    <row r="3636" spans="16:16">
      <c r="P3636" s="13"/>
    </row>
    <row r="3637" spans="16:16">
      <c r="P3637" s="13"/>
    </row>
    <row r="3638" spans="16:16">
      <c r="P3638" s="13"/>
    </row>
    <row r="3639" spans="16:16">
      <c r="P3639" s="13"/>
    </row>
    <row r="3640" spans="16:16">
      <c r="P3640" s="13"/>
    </row>
    <row r="3641" spans="16:16">
      <c r="P3641" s="13"/>
    </row>
    <row r="3642" spans="16:16">
      <c r="P3642" s="13"/>
    </row>
    <row r="3643" spans="16:16">
      <c r="P3643" s="13"/>
    </row>
    <row r="3644" spans="16:16">
      <c r="P3644" s="13"/>
    </row>
    <row r="3645" spans="16:16">
      <c r="P3645" s="13"/>
    </row>
    <row r="3646" spans="16:16">
      <c r="P3646" s="13"/>
    </row>
    <row r="3647" spans="16:16">
      <c r="P3647" s="13"/>
    </row>
    <row r="3648" spans="16:16">
      <c r="P3648" s="13"/>
    </row>
    <row r="3649" spans="16:16">
      <c r="P3649" s="13"/>
    </row>
    <row r="3650" spans="16:16">
      <c r="P3650" s="13"/>
    </row>
    <row r="3651" spans="16:16">
      <c r="P3651" s="13"/>
    </row>
    <row r="3652" spans="16:16">
      <c r="P3652" s="13"/>
    </row>
    <row r="3653" spans="16:16">
      <c r="P3653" s="13"/>
    </row>
    <row r="3654" spans="16:16">
      <c r="P3654" s="13"/>
    </row>
    <row r="3655" spans="16:16">
      <c r="P3655" s="13"/>
    </row>
    <row r="3656" spans="16:16">
      <c r="P3656" s="13"/>
    </row>
    <row r="3657" spans="16:16">
      <c r="P3657" s="13"/>
    </row>
    <row r="3658" spans="16:16">
      <c r="P3658" s="13"/>
    </row>
    <row r="3659" spans="16:16">
      <c r="P3659" s="13"/>
    </row>
    <row r="3660" spans="16:16">
      <c r="P3660" s="13"/>
    </row>
    <row r="3661" spans="16:16">
      <c r="P3661" s="13"/>
    </row>
    <row r="3662" spans="16:16">
      <c r="P3662" s="13"/>
    </row>
    <row r="3663" spans="16:16">
      <c r="P3663" s="13"/>
    </row>
    <row r="3664" spans="16:16">
      <c r="P3664" s="13"/>
    </row>
    <row r="3665" spans="16:16">
      <c r="P3665" s="13"/>
    </row>
    <row r="3666" spans="16:16">
      <c r="P3666" s="13"/>
    </row>
    <row r="3667" spans="16:16">
      <c r="P3667" s="13"/>
    </row>
    <row r="3668" spans="16:16">
      <c r="P3668" s="13"/>
    </row>
    <row r="3669" spans="16:16">
      <c r="P3669" s="13"/>
    </row>
    <row r="3670" spans="16:16">
      <c r="P3670" s="13"/>
    </row>
    <row r="3671" spans="16:16">
      <c r="P3671" s="13"/>
    </row>
    <row r="3672" spans="16:16">
      <c r="P3672" s="13"/>
    </row>
    <row r="3673" spans="16:16">
      <c r="P3673" s="13"/>
    </row>
    <row r="3674" spans="16:16">
      <c r="P3674" s="13"/>
    </row>
    <row r="3675" spans="16:16">
      <c r="P3675" s="13"/>
    </row>
    <row r="3676" spans="16:16">
      <c r="P3676" s="13"/>
    </row>
    <row r="3677" spans="16:16">
      <c r="P3677" s="13"/>
    </row>
    <row r="3678" spans="16:16">
      <c r="P3678" s="13"/>
    </row>
    <row r="3679" spans="16:16">
      <c r="P3679" s="13"/>
    </row>
    <row r="3680" spans="16:16">
      <c r="P3680" s="13"/>
    </row>
    <row r="3681" spans="16:16">
      <c r="P3681" s="13"/>
    </row>
    <row r="3682" spans="16:16">
      <c r="P3682" s="13"/>
    </row>
    <row r="3683" spans="16:16">
      <c r="P3683" s="13"/>
    </row>
    <row r="3684" spans="16:16">
      <c r="P3684" s="13"/>
    </row>
    <row r="3685" spans="16:16">
      <c r="P3685" s="13"/>
    </row>
    <row r="3686" spans="16:16">
      <c r="P3686" s="13"/>
    </row>
    <row r="3687" spans="16:16">
      <c r="P3687" s="13"/>
    </row>
    <row r="3688" spans="16:16">
      <c r="P3688" s="13"/>
    </row>
    <row r="3689" spans="16:16">
      <c r="P3689" s="13"/>
    </row>
    <row r="3690" spans="16:16">
      <c r="P3690" s="13"/>
    </row>
    <row r="3691" spans="16:16">
      <c r="P3691" s="13"/>
    </row>
    <row r="3692" spans="16:16">
      <c r="P3692" s="13"/>
    </row>
    <row r="3693" spans="16:16">
      <c r="P3693" s="13"/>
    </row>
    <row r="3694" spans="16:16">
      <c r="P3694" s="13"/>
    </row>
    <row r="3695" spans="16:16">
      <c r="P3695" s="13"/>
    </row>
    <row r="3696" spans="16:16">
      <c r="P3696" s="13"/>
    </row>
    <row r="3697" spans="16:16">
      <c r="P3697" s="13"/>
    </row>
    <row r="3698" spans="16:16">
      <c r="P3698" s="13"/>
    </row>
    <row r="3699" spans="16:16">
      <c r="P3699" s="13"/>
    </row>
    <row r="3700" spans="16:16">
      <c r="P3700" s="13"/>
    </row>
    <row r="3701" spans="16:16">
      <c r="P3701" s="13"/>
    </row>
    <row r="3702" spans="16:16">
      <c r="P3702" s="13"/>
    </row>
    <row r="3703" spans="16:16">
      <c r="P3703" s="13"/>
    </row>
    <row r="3704" spans="16:16">
      <c r="P3704" s="13"/>
    </row>
    <row r="3705" spans="16:16">
      <c r="P3705" s="13"/>
    </row>
    <row r="3706" spans="16:16">
      <c r="P3706" s="13"/>
    </row>
    <row r="3707" spans="16:16">
      <c r="P3707" s="13"/>
    </row>
    <row r="3708" spans="16:16">
      <c r="P3708" s="13"/>
    </row>
    <row r="3709" spans="16:16">
      <c r="P3709" s="13"/>
    </row>
    <row r="3710" spans="16:16">
      <c r="P3710" s="13"/>
    </row>
    <row r="3711" spans="16:16">
      <c r="P3711" s="13"/>
    </row>
    <row r="3712" spans="16:16">
      <c r="P3712" s="13"/>
    </row>
    <row r="3713" spans="16:16">
      <c r="P3713" s="13"/>
    </row>
    <row r="3714" spans="16:16">
      <c r="P3714" s="13"/>
    </row>
    <row r="3715" spans="16:16">
      <c r="P3715" s="13"/>
    </row>
    <row r="3716" spans="16:16">
      <c r="P3716" s="13"/>
    </row>
    <row r="3717" spans="16:16">
      <c r="P3717" s="13"/>
    </row>
    <row r="3718" spans="16:16">
      <c r="P3718" s="13"/>
    </row>
    <row r="3719" spans="16:16">
      <c r="P3719" s="13"/>
    </row>
    <row r="3720" spans="16:16">
      <c r="P3720" s="13"/>
    </row>
    <row r="3721" spans="16:16">
      <c r="P3721" s="13"/>
    </row>
    <row r="3722" spans="16:16">
      <c r="P3722" s="13"/>
    </row>
    <row r="3723" spans="16:16">
      <c r="P3723" s="13"/>
    </row>
    <row r="3724" spans="16:16">
      <c r="P3724" s="13"/>
    </row>
    <row r="3725" spans="16:16">
      <c r="P3725" s="13"/>
    </row>
    <row r="3726" spans="16:16">
      <c r="P3726" s="13"/>
    </row>
    <row r="3727" spans="16:16">
      <c r="P3727" s="13"/>
    </row>
    <row r="3728" spans="16:16">
      <c r="P3728" s="13"/>
    </row>
    <row r="3729" spans="16:16">
      <c r="P3729" s="13"/>
    </row>
    <row r="3730" spans="16:16">
      <c r="P3730" s="13"/>
    </row>
    <row r="3731" spans="16:16">
      <c r="P3731" s="13"/>
    </row>
    <row r="3732" spans="16:16">
      <c r="P3732" s="13"/>
    </row>
    <row r="3733" spans="16:16">
      <c r="P3733" s="13"/>
    </row>
    <row r="3734" spans="16:16">
      <c r="P3734" s="13"/>
    </row>
    <row r="3735" spans="16:16">
      <c r="P3735" s="13"/>
    </row>
    <row r="3736" spans="16:16">
      <c r="P3736" s="13"/>
    </row>
    <row r="3737" spans="16:16">
      <c r="P3737" s="13"/>
    </row>
    <row r="3738" spans="16:16">
      <c r="P3738" s="13"/>
    </row>
    <row r="3739" spans="16:16">
      <c r="P3739" s="13"/>
    </row>
    <row r="3740" spans="16:16">
      <c r="P3740" s="13"/>
    </row>
    <row r="3741" spans="16:16">
      <c r="P3741" s="13"/>
    </row>
    <row r="3742" spans="16:16">
      <c r="P3742" s="13"/>
    </row>
    <row r="3743" spans="16:16">
      <c r="P3743" s="13"/>
    </row>
    <row r="3744" spans="16:16">
      <c r="P3744" s="13"/>
    </row>
    <row r="3745" spans="16:16">
      <c r="P3745" s="13"/>
    </row>
    <row r="3746" spans="16:16">
      <c r="P3746" s="13"/>
    </row>
    <row r="3747" spans="16:16">
      <c r="P3747" s="13"/>
    </row>
    <row r="3748" spans="16:16">
      <c r="P3748" s="13"/>
    </row>
    <row r="3749" spans="16:16">
      <c r="P3749" s="13"/>
    </row>
    <row r="3750" spans="16:16">
      <c r="P3750" s="13"/>
    </row>
    <row r="3751" spans="16:16">
      <c r="P3751" s="13"/>
    </row>
    <row r="3752" spans="16:16">
      <c r="P3752" s="13"/>
    </row>
    <row r="3753" spans="16:16">
      <c r="P3753" s="13"/>
    </row>
    <row r="3754" spans="16:16">
      <c r="P3754" s="13"/>
    </row>
    <row r="3755" spans="16:16">
      <c r="P3755" s="13"/>
    </row>
    <row r="3756" spans="16:16">
      <c r="P3756" s="13"/>
    </row>
    <row r="3757" spans="16:16">
      <c r="P3757" s="13"/>
    </row>
    <row r="3758" spans="16:16">
      <c r="P3758" s="13"/>
    </row>
    <row r="3759" spans="16:16">
      <c r="P3759" s="13"/>
    </row>
    <row r="3760" spans="16:16">
      <c r="P3760" s="13"/>
    </row>
    <row r="3761" spans="16:16">
      <c r="P3761" s="13"/>
    </row>
    <row r="3762" spans="16:16">
      <c r="P3762" s="13"/>
    </row>
    <row r="3763" spans="16:16">
      <c r="P3763" s="13"/>
    </row>
    <row r="3764" spans="16:16">
      <c r="P3764" s="13"/>
    </row>
    <row r="3765" spans="16:16">
      <c r="P3765" s="13"/>
    </row>
    <row r="3766" spans="16:16">
      <c r="P3766" s="13"/>
    </row>
    <row r="3767" spans="16:16">
      <c r="P3767" s="13"/>
    </row>
    <row r="3768" spans="16:16">
      <c r="P3768" s="13"/>
    </row>
    <row r="3769" spans="16:16">
      <c r="P3769" s="13"/>
    </row>
    <row r="3770" spans="16:16">
      <c r="P3770" s="13"/>
    </row>
    <row r="3771" spans="16:16">
      <c r="P3771" s="13"/>
    </row>
    <row r="3772" spans="16:16">
      <c r="P3772" s="13"/>
    </row>
    <row r="3773" spans="16:16">
      <c r="P3773" s="13"/>
    </row>
    <row r="3774" spans="16:16">
      <c r="P3774" s="13"/>
    </row>
    <row r="3775" spans="16:16">
      <c r="P3775" s="13"/>
    </row>
    <row r="3776" spans="16:16">
      <c r="P3776" s="13"/>
    </row>
    <row r="3777" spans="16:16">
      <c r="P3777" s="13"/>
    </row>
    <row r="3778" spans="16:16">
      <c r="P3778" s="13"/>
    </row>
    <row r="3779" spans="16:16">
      <c r="P3779" s="13"/>
    </row>
    <row r="3780" spans="16:16">
      <c r="P3780" s="13"/>
    </row>
    <row r="3781" spans="16:16">
      <c r="P3781" s="13"/>
    </row>
    <row r="3782" spans="16:16">
      <c r="P3782" s="13"/>
    </row>
    <row r="3783" spans="16:16">
      <c r="P3783" s="13"/>
    </row>
    <row r="3784" spans="16:16">
      <c r="P3784" s="13"/>
    </row>
    <row r="3785" spans="16:16">
      <c r="P3785" s="13"/>
    </row>
    <row r="3786" spans="16:16">
      <c r="P3786" s="13"/>
    </row>
    <row r="3787" spans="16:16">
      <c r="P3787" s="13"/>
    </row>
    <row r="3788" spans="16:16">
      <c r="P3788" s="13"/>
    </row>
    <row r="3789" spans="16:16">
      <c r="P3789" s="13"/>
    </row>
    <row r="3790" spans="16:16">
      <c r="P3790" s="13"/>
    </row>
    <row r="3791" spans="16:16">
      <c r="P3791" s="13"/>
    </row>
    <row r="3792" spans="16:16">
      <c r="P3792" s="13"/>
    </row>
    <row r="3793" spans="16:16">
      <c r="P3793" s="13"/>
    </row>
    <row r="3794" spans="16:16">
      <c r="P3794" s="13"/>
    </row>
    <row r="3795" spans="16:16">
      <c r="P3795" s="13"/>
    </row>
    <row r="3796" spans="16:16">
      <c r="P3796" s="13"/>
    </row>
    <row r="3797" spans="16:16">
      <c r="P3797" s="13"/>
    </row>
    <row r="3798" spans="16:16">
      <c r="P3798" s="13"/>
    </row>
    <row r="3799" spans="16:16">
      <c r="P3799" s="13"/>
    </row>
    <row r="3800" spans="16:16">
      <c r="P3800" s="13"/>
    </row>
    <row r="3801" spans="16:16">
      <c r="P3801" s="13"/>
    </row>
    <row r="3802" spans="16:16">
      <c r="P3802" s="13"/>
    </row>
    <row r="3803" spans="16:16">
      <c r="P3803" s="13"/>
    </row>
    <row r="3804" spans="16:16">
      <c r="P3804" s="13"/>
    </row>
    <row r="3805" spans="16:16">
      <c r="P3805" s="13"/>
    </row>
    <row r="3806" spans="16:16">
      <c r="P3806" s="13"/>
    </row>
    <row r="3807" spans="16:16">
      <c r="P3807" s="13"/>
    </row>
    <row r="3808" spans="16:16">
      <c r="P3808" s="13"/>
    </row>
    <row r="3809" spans="16:16">
      <c r="P3809" s="13"/>
    </row>
    <row r="3810" spans="16:16">
      <c r="P3810" s="13"/>
    </row>
    <row r="3811" spans="16:16">
      <c r="P3811" s="13"/>
    </row>
    <row r="3812" spans="16:16">
      <c r="P3812" s="13"/>
    </row>
    <row r="3813" spans="16:16">
      <c r="P3813" s="13"/>
    </row>
    <row r="3814" spans="16:16">
      <c r="P3814" s="13"/>
    </row>
    <row r="3815" spans="16:16">
      <c r="P3815" s="13"/>
    </row>
    <row r="3816" spans="16:16">
      <c r="P3816" s="13"/>
    </row>
    <row r="3817" spans="16:16">
      <c r="P3817" s="13"/>
    </row>
    <row r="3818" spans="16:16">
      <c r="P3818" s="13"/>
    </row>
    <row r="3819" spans="16:16">
      <c r="P3819" s="13"/>
    </row>
    <row r="3820" spans="16:16">
      <c r="P3820" s="13"/>
    </row>
    <row r="3821" spans="16:16">
      <c r="P3821" s="13"/>
    </row>
    <row r="3822" spans="16:16">
      <c r="P3822" s="13"/>
    </row>
    <row r="3823" spans="16:16">
      <c r="P3823" s="13"/>
    </row>
    <row r="3824" spans="16:16">
      <c r="P3824" s="13"/>
    </row>
    <row r="3825" spans="16:16">
      <c r="P3825" s="13"/>
    </row>
    <row r="3826" spans="16:16">
      <c r="P3826" s="13"/>
    </row>
    <row r="3827" spans="16:16">
      <c r="P3827" s="13"/>
    </row>
    <row r="3828" spans="16:16">
      <c r="P3828" s="13"/>
    </row>
    <row r="3829" spans="16:16">
      <c r="P3829" s="13"/>
    </row>
    <row r="3830" spans="16:16">
      <c r="P3830" s="13"/>
    </row>
    <row r="3831" spans="16:16">
      <c r="P3831" s="13"/>
    </row>
    <row r="3832" spans="16:16">
      <c r="P3832" s="13"/>
    </row>
    <row r="3833" spans="16:16">
      <c r="P3833" s="13"/>
    </row>
    <row r="3834" spans="16:16">
      <c r="P3834" s="13"/>
    </row>
    <row r="3835" spans="16:16">
      <c r="P3835" s="13"/>
    </row>
    <row r="3836" spans="16:16">
      <c r="P3836" s="13"/>
    </row>
    <row r="3837" spans="16:16">
      <c r="P3837" s="13"/>
    </row>
    <row r="3838" spans="16:16">
      <c r="P3838" s="13"/>
    </row>
    <row r="3839" spans="16:16">
      <c r="P3839" s="13"/>
    </row>
    <row r="3840" spans="16:16">
      <c r="P3840" s="13"/>
    </row>
    <row r="3841" spans="16:16">
      <c r="P3841" s="13"/>
    </row>
    <row r="3842" spans="16:16">
      <c r="P3842" s="13"/>
    </row>
    <row r="3843" spans="16:16">
      <c r="P3843" s="13"/>
    </row>
    <row r="3844" spans="16:16">
      <c r="P3844" s="13"/>
    </row>
    <row r="3845" spans="16:16">
      <c r="P3845" s="13"/>
    </row>
    <row r="3846" spans="16:16">
      <c r="P3846" s="13"/>
    </row>
    <row r="3847" spans="16:16">
      <c r="P3847" s="13"/>
    </row>
    <row r="3848" spans="16:16">
      <c r="P3848" s="13"/>
    </row>
    <row r="3849" spans="16:16">
      <c r="P3849" s="13"/>
    </row>
    <row r="3850" spans="16:16">
      <c r="P3850" s="13"/>
    </row>
    <row r="3851" spans="16:16">
      <c r="P3851" s="13"/>
    </row>
    <row r="3852" spans="16:16">
      <c r="P3852" s="13"/>
    </row>
    <row r="3853" spans="16:16">
      <c r="P3853" s="13"/>
    </row>
    <row r="3854" spans="16:16">
      <c r="P3854" s="13"/>
    </row>
    <row r="3855" spans="16:16">
      <c r="P3855" s="13"/>
    </row>
    <row r="3856" spans="16:16">
      <c r="P3856" s="13"/>
    </row>
    <row r="3857" spans="16:16">
      <c r="P3857" s="13"/>
    </row>
    <row r="3858" spans="16:16">
      <c r="P3858" s="13"/>
    </row>
    <row r="3859" spans="16:16">
      <c r="P3859" s="13"/>
    </row>
    <row r="3860" spans="16:16">
      <c r="P3860" s="13"/>
    </row>
    <row r="3861" spans="16:16">
      <c r="P3861" s="13"/>
    </row>
    <row r="3862" spans="16:16">
      <c r="P3862" s="13"/>
    </row>
    <row r="3863" spans="16:16">
      <c r="P3863" s="13"/>
    </row>
    <row r="3864" spans="16:16">
      <c r="P3864" s="13"/>
    </row>
    <row r="3865" spans="16:16">
      <c r="P3865" s="13"/>
    </row>
    <row r="3866" spans="16:16">
      <c r="P3866" s="13"/>
    </row>
    <row r="3867" spans="16:16">
      <c r="P3867" s="13"/>
    </row>
    <row r="3868" spans="16:16">
      <c r="P3868" s="13"/>
    </row>
    <row r="3869" spans="16:16">
      <c r="P3869" s="13"/>
    </row>
    <row r="3870" spans="16:16">
      <c r="P3870" s="13"/>
    </row>
    <row r="3871" spans="16:16">
      <c r="P3871" s="13"/>
    </row>
    <row r="3872" spans="16:16">
      <c r="P3872" s="13"/>
    </row>
    <row r="3873" spans="16:16">
      <c r="P3873" s="13"/>
    </row>
    <row r="3874" spans="16:16">
      <c r="P3874" s="13"/>
    </row>
    <row r="3875" spans="16:16">
      <c r="P3875" s="13"/>
    </row>
    <row r="3876" spans="16:16">
      <c r="P3876" s="13"/>
    </row>
    <row r="3877" spans="16:16">
      <c r="P3877" s="13"/>
    </row>
    <row r="3878" spans="16:16">
      <c r="P3878" s="13"/>
    </row>
    <row r="3879" spans="16:16">
      <c r="P3879" s="13"/>
    </row>
    <row r="3880" spans="16:16">
      <c r="P3880" s="13"/>
    </row>
    <row r="3881" spans="16:16">
      <c r="P3881" s="13"/>
    </row>
    <row r="3882" spans="16:16">
      <c r="P3882" s="13"/>
    </row>
    <row r="3883" spans="16:16">
      <c r="P3883" s="13"/>
    </row>
    <row r="3884" spans="16:16">
      <c r="P3884" s="13"/>
    </row>
    <row r="3885" spans="16:16">
      <c r="P3885" s="13"/>
    </row>
    <row r="3886" spans="16:16">
      <c r="P3886" s="13"/>
    </row>
    <row r="3887" spans="16:16">
      <c r="P3887" s="13"/>
    </row>
    <row r="3888" spans="16:16">
      <c r="P3888" s="13"/>
    </row>
    <row r="3889" spans="16:16">
      <c r="P3889" s="13"/>
    </row>
    <row r="3890" spans="16:16">
      <c r="P3890" s="13"/>
    </row>
    <row r="3891" spans="16:16">
      <c r="P3891" s="13"/>
    </row>
    <row r="3892" spans="16:16">
      <c r="P3892" s="13"/>
    </row>
    <row r="3893" spans="16:16">
      <c r="P3893" s="13"/>
    </row>
    <row r="3894" spans="16:16">
      <c r="P3894" s="13"/>
    </row>
    <row r="3895" spans="16:16">
      <c r="P3895" s="13"/>
    </row>
    <row r="3896" spans="16:16">
      <c r="P3896" s="13"/>
    </row>
    <row r="3897" spans="16:16">
      <c r="P3897" s="13"/>
    </row>
    <row r="3898" spans="16:16">
      <c r="P3898" s="13"/>
    </row>
    <row r="3899" spans="16:16">
      <c r="P3899" s="13"/>
    </row>
    <row r="3900" spans="16:16">
      <c r="P3900" s="13"/>
    </row>
    <row r="3901" spans="16:16">
      <c r="P3901" s="13"/>
    </row>
    <row r="3902" spans="16:16">
      <c r="P3902" s="13"/>
    </row>
    <row r="3903" spans="16:16">
      <c r="P3903" s="13"/>
    </row>
    <row r="3904" spans="16:16">
      <c r="P3904" s="13"/>
    </row>
    <row r="3905" spans="16:16">
      <c r="P3905" s="13"/>
    </row>
    <row r="3906" spans="16:16">
      <c r="P3906" s="13"/>
    </row>
    <row r="3907" spans="16:16">
      <c r="P3907" s="13"/>
    </row>
    <row r="3908" spans="16:16">
      <c r="P3908" s="13"/>
    </row>
    <row r="3909" spans="16:16">
      <c r="P3909" s="13"/>
    </row>
    <row r="3910" spans="16:16">
      <c r="P3910" s="13"/>
    </row>
    <row r="3911" spans="16:16">
      <c r="P3911" s="13"/>
    </row>
    <row r="3912" spans="16:16">
      <c r="P3912" s="13"/>
    </row>
    <row r="3913" spans="16:16">
      <c r="P3913" s="13"/>
    </row>
    <row r="3914" spans="16:16">
      <c r="P3914" s="13"/>
    </row>
    <row r="3915" spans="16:16">
      <c r="P3915" s="13"/>
    </row>
    <row r="3916" spans="16:16">
      <c r="P3916" s="13"/>
    </row>
    <row r="3917" spans="16:16">
      <c r="P3917" s="13"/>
    </row>
    <row r="3918" spans="16:16">
      <c r="P3918" s="13"/>
    </row>
    <row r="3919" spans="16:16">
      <c r="P3919" s="13"/>
    </row>
    <row r="3920" spans="16:16">
      <c r="P3920" s="13"/>
    </row>
    <row r="3921" spans="16:16">
      <c r="P3921" s="13"/>
    </row>
    <row r="3922" spans="16:16">
      <c r="P3922" s="13"/>
    </row>
    <row r="3923" spans="16:16">
      <c r="P3923" s="13"/>
    </row>
    <row r="3924" spans="16:16">
      <c r="P3924" s="13"/>
    </row>
    <row r="3925" spans="16:16">
      <c r="P3925" s="13"/>
    </row>
    <row r="3926" spans="16:16">
      <c r="P3926" s="13"/>
    </row>
    <row r="3927" spans="16:16">
      <c r="P3927" s="13"/>
    </row>
    <row r="3928" spans="16:16">
      <c r="P3928" s="13"/>
    </row>
    <row r="3929" spans="16:16">
      <c r="P3929" s="13"/>
    </row>
    <row r="3930" spans="16:16">
      <c r="P3930" s="13"/>
    </row>
    <row r="3931" spans="16:16">
      <c r="P3931" s="13"/>
    </row>
    <row r="3932" spans="16:16">
      <c r="P3932" s="13"/>
    </row>
    <row r="3933" spans="16:16">
      <c r="P3933" s="13"/>
    </row>
    <row r="3934" spans="16:16">
      <c r="P3934" s="13"/>
    </row>
    <row r="3935" spans="16:16">
      <c r="P3935" s="13"/>
    </row>
    <row r="3936" spans="16:16">
      <c r="P3936" s="13"/>
    </row>
    <row r="3937" spans="16:16">
      <c r="P3937" s="13"/>
    </row>
    <row r="3938" spans="16:16">
      <c r="P3938" s="13"/>
    </row>
    <row r="3939" spans="16:16">
      <c r="P3939" s="13"/>
    </row>
    <row r="3940" spans="16:16">
      <c r="P3940" s="13"/>
    </row>
    <row r="3941" spans="16:16">
      <c r="P3941" s="13"/>
    </row>
    <row r="3942" spans="16:16">
      <c r="P3942" s="13"/>
    </row>
    <row r="3943" spans="16:16">
      <c r="P3943" s="13"/>
    </row>
    <row r="3944" spans="16:16">
      <c r="P3944" s="13"/>
    </row>
    <row r="3945" spans="16:16">
      <c r="P3945" s="13"/>
    </row>
    <row r="3946" spans="16:16">
      <c r="P3946" s="13"/>
    </row>
    <row r="3947" spans="16:16">
      <c r="P3947" s="13"/>
    </row>
    <row r="3948" spans="16:16">
      <c r="P3948" s="13"/>
    </row>
    <row r="3949" spans="16:16">
      <c r="P3949" s="13"/>
    </row>
    <row r="3950" spans="16:16">
      <c r="P3950" s="13"/>
    </row>
    <row r="3951" spans="16:16">
      <c r="P3951" s="13"/>
    </row>
    <row r="3952" spans="16:16">
      <c r="P3952" s="13"/>
    </row>
    <row r="3953" spans="16:16">
      <c r="P3953" s="13"/>
    </row>
    <row r="3954" spans="16:16">
      <c r="P3954" s="13"/>
    </row>
    <row r="3955" spans="16:16">
      <c r="P3955" s="13"/>
    </row>
    <row r="3956" spans="16:16">
      <c r="P3956" s="13"/>
    </row>
    <row r="3957" spans="16:16">
      <c r="P3957" s="13"/>
    </row>
    <row r="3958" spans="16:16">
      <c r="P3958" s="13"/>
    </row>
    <row r="3959" spans="16:16">
      <c r="P3959" s="13"/>
    </row>
    <row r="3960" spans="16:16">
      <c r="P3960" s="13"/>
    </row>
    <row r="3961" spans="16:16">
      <c r="P3961" s="13"/>
    </row>
    <row r="3962" spans="16:16">
      <c r="P3962" s="13"/>
    </row>
    <row r="3963" spans="16:16">
      <c r="P3963" s="13"/>
    </row>
    <row r="3964" spans="16:16">
      <c r="P3964" s="13"/>
    </row>
    <row r="3965" spans="16:16">
      <c r="P3965" s="13"/>
    </row>
    <row r="3966" spans="16:16">
      <c r="P3966" s="13"/>
    </row>
    <row r="3967" spans="16:16">
      <c r="P3967" s="13"/>
    </row>
    <row r="3968" spans="16:16">
      <c r="P3968" s="13"/>
    </row>
    <row r="3969" spans="16:16">
      <c r="P3969" s="13"/>
    </row>
    <row r="3970" spans="16:16">
      <c r="P3970" s="13"/>
    </row>
    <row r="3971" spans="16:16">
      <c r="P3971" s="13"/>
    </row>
    <row r="3972" spans="16:16">
      <c r="P3972" s="13"/>
    </row>
    <row r="3973" spans="16:16">
      <c r="P3973" s="13"/>
    </row>
    <row r="3974" spans="16:16">
      <c r="P3974" s="13"/>
    </row>
    <row r="3975" spans="16:16">
      <c r="P3975" s="13"/>
    </row>
    <row r="3976" spans="16:16">
      <c r="P3976" s="13"/>
    </row>
    <row r="3977" spans="16:16">
      <c r="P3977" s="13"/>
    </row>
    <row r="3978" spans="16:16">
      <c r="P3978" s="13"/>
    </row>
    <row r="3979" spans="16:16">
      <c r="P3979" s="13"/>
    </row>
    <row r="3980" spans="16:16">
      <c r="P3980" s="13"/>
    </row>
    <row r="3981" spans="16:16">
      <c r="P3981" s="13"/>
    </row>
    <row r="3982" spans="16:16">
      <c r="P3982" s="13"/>
    </row>
    <row r="3983" spans="16:16">
      <c r="P3983" s="13"/>
    </row>
    <row r="3984" spans="16:16">
      <c r="P3984" s="13"/>
    </row>
    <row r="3985" spans="16:16">
      <c r="P3985" s="13"/>
    </row>
    <row r="3986" spans="16:16">
      <c r="P3986" s="13"/>
    </row>
    <row r="3987" spans="16:16">
      <c r="P3987" s="13"/>
    </row>
    <row r="3988" spans="16:16">
      <c r="P3988" s="13"/>
    </row>
    <row r="3989" spans="16:16">
      <c r="P3989" s="13"/>
    </row>
    <row r="3990" spans="16:16">
      <c r="P3990" s="13"/>
    </row>
    <row r="3991" spans="16:16">
      <c r="P3991" s="13"/>
    </row>
    <row r="3992" spans="16:16">
      <c r="P3992" s="13"/>
    </row>
    <row r="3993" spans="16:16">
      <c r="P3993" s="13"/>
    </row>
    <row r="3994" spans="16:16">
      <c r="P3994" s="13"/>
    </row>
    <row r="3995" spans="16:16">
      <c r="P3995" s="13"/>
    </row>
    <row r="3996" spans="16:16">
      <c r="P3996" s="13"/>
    </row>
    <row r="3997" spans="16:16">
      <c r="P3997" s="13"/>
    </row>
    <row r="3998" spans="16:16">
      <c r="P3998" s="13"/>
    </row>
    <row r="3999" spans="16:16">
      <c r="P3999" s="13"/>
    </row>
    <row r="4000" spans="16:16">
      <c r="P4000" s="13"/>
    </row>
    <row r="4001" spans="16:16">
      <c r="P4001" s="13"/>
    </row>
    <row r="4002" spans="16:16">
      <c r="P4002" s="13"/>
    </row>
    <row r="4003" spans="16:16">
      <c r="P4003" s="13"/>
    </row>
    <row r="4004" spans="16:16">
      <c r="P4004" s="13"/>
    </row>
    <row r="4005" spans="16:16">
      <c r="P4005" s="13"/>
    </row>
    <row r="4006" spans="16:16">
      <c r="P4006" s="13"/>
    </row>
    <row r="4007" spans="16:16">
      <c r="P4007" s="13"/>
    </row>
    <row r="4008" spans="16:16">
      <c r="P4008" s="13"/>
    </row>
    <row r="4009" spans="16:16">
      <c r="P4009" s="13"/>
    </row>
    <row r="4010" spans="16:16">
      <c r="P4010" s="13"/>
    </row>
    <row r="4011" spans="16:16">
      <c r="P4011" s="13"/>
    </row>
    <row r="4012" spans="16:16">
      <c r="P4012" s="13"/>
    </row>
    <row r="4013" spans="16:16">
      <c r="P4013" s="13"/>
    </row>
    <row r="4014" spans="16:16">
      <c r="P4014" s="13"/>
    </row>
    <row r="4015" spans="16:16">
      <c r="P4015" s="13"/>
    </row>
    <row r="4016" spans="16:16">
      <c r="P4016" s="13"/>
    </row>
    <row r="4017" spans="16:16">
      <c r="P4017" s="13"/>
    </row>
    <row r="4018" spans="16:16">
      <c r="P4018" s="13"/>
    </row>
    <row r="4019" spans="16:16">
      <c r="P4019" s="13"/>
    </row>
    <row r="4020" spans="16:16">
      <c r="P4020" s="13"/>
    </row>
    <row r="4021" spans="16:16">
      <c r="P4021" s="13"/>
    </row>
    <row r="4022" spans="16:16">
      <c r="P4022" s="13"/>
    </row>
    <row r="4023" spans="16:16">
      <c r="P4023" s="13"/>
    </row>
    <row r="4024" spans="16:16">
      <c r="P4024" s="13"/>
    </row>
    <row r="4025" spans="16:16">
      <c r="P4025" s="13"/>
    </row>
    <row r="4026" spans="16:16">
      <c r="P4026" s="13"/>
    </row>
    <row r="4027" spans="16:16">
      <c r="P4027" s="13"/>
    </row>
    <row r="4028" spans="16:16">
      <c r="P4028" s="13"/>
    </row>
    <row r="4029" spans="16:16">
      <c r="P4029" s="13"/>
    </row>
    <row r="4030" spans="16:16">
      <c r="P4030" s="13"/>
    </row>
    <row r="4031" spans="16:16">
      <c r="P4031" s="13"/>
    </row>
    <row r="4032" spans="16:16">
      <c r="P4032" s="13"/>
    </row>
    <row r="4033" spans="16:16">
      <c r="P4033" s="13"/>
    </row>
    <row r="4034" spans="16:16">
      <c r="P4034" s="13"/>
    </row>
    <row r="4035" spans="16:16">
      <c r="P4035" s="13"/>
    </row>
    <row r="4036" spans="16:16">
      <c r="P4036" s="13"/>
    </row>
    <row r="4037" spans="16:16">
      <c r="P4037" s="13"/>
    </row>
    <row r="4038" spans="16:16">
      <c r="P4038" s="13"/>
    </row>
    <row r="4039" spans="16:16">
      <c r="P4039" s="13"/>
    </row>
    <row r="4040" spans="16:16">
      <c r="P4040" s="13"/>
    </row>
    <row r="4041" spans="16:16">
      <c r="P4041" s="13"/>
    </row>
    <row r="4042" spans="16:16">
      <c r="P4042" s="13"/>
    </row>
    <row r="4043" spans="16:16">
      <c r="P4043" s="13"/>
    </row>
    <row r="4044" spans="16:16">
      <c r="P4044" s="13"/>
    </row>
    <row r="4045" spans="16:16">
      <c r="P4045" s="13"/>
    </row>
    <row r="4046" spans="16:16">
      <c r="P4046" s="13"/>
    </row>
    <row r="4047" spans="16:16">
      <c r="P4047" s="13"/>
    </row>
    <row r="4048" spans="16:16">
      <c r="P4048" s="13"/>
    </row>
    <row r="4049" spans="16:16">
      <c r="P4049" s="13"/>
    </row>
    <row r="4050" spans="16:16">
      <c r="P4050" s="13"/>
    </row>
    <row r="4051" spans="16:16">
      <c r="P4051" s="13"/>
    </row>
    <row r="4052" spans="16:16">
      <c r="P4052" s="13"/>
    </row>
    <row r="4053" spans="16:16">
      <c r="P4053" s="13"/>
    </row>
    <row r="4054" spans="16:16">
      <c r="P4054" s="13"/>
    </row>
    <row r="4055" spans="16:16">
      <c r="P4055" s="13"/>
    </row>
    <row r="4056" spans="16:16">
      <c r="P4056" s="13"/>
    </row>
    <row r="4057" spans="16:16">
      <c r="P4057" s="13"/>
    </row>
    <row r="4058" spans="16:16">
      <c r="P4058" s="13"/>
    </row>
    <row r="4059" spans="16:16">
      <c r="P4059" s="13"/>
    </row>
    <row r="4060" spans="16:16">
      <c r="P4060" s="13"/>
    </row>
    <row r="4061" spans="16:16">
      <c r="P4061" s="13"/>
    </row>
    <row r="4062" spans="16:16">
      <c r="P4062" s="13"/>
    </row>
    <row r="4063" spans="16:16">
      <c r="P4063" s="13"/>
    </row>
    <row r="4064" spans="16:16">
      <c r="P4064" s="13"/>
    </row>
    <row r="4065" spans="16:16">
      <c r="P4065" s="13"/>
    </row>
    <row r="4066" spans="16:16">
      <c r="P4066" s="13"/>
    </row>
    <row r="4067" spans="16:16">
      <c r="P4067" s="13"/>
    </row>
    <row r="4068" spans="16:16">
      <c r="P4068" s="13"/>
    </row>
    <row r="4069" spans="16:16">
      <c r="P4069" s="13"/>
    </row>
    <row r="4070" spans="16:16">
      <c r="P4070" s="13"/>
    </row>
    <row r="4071" spans="16:16">
      <c r="P4071" s="13"/>
    </row>
    <row r="4072" spans="16:16">
      <c r="P4072" s="13"/>
    </row>
    <row r="4073" spans="16:16">
      <c r="P4073" s="13"/>
    </row>
    <row r="4074" spans="16:16">
      <c r="P4074" s="13"/>
    </row>
    <row r="4075" spans="16:16">
      <c r="P4075" s="13"/>
    </row>
    <row r="4076" spans="16:16">
      <c r="P4076" s="13"/>
    </row>
    <row r="4077" spans="16:16">
      <c r="P4077" s="13"/>
    </row>
    <row r="4078" spans="16:16">
      <c r="P4078" s="13"/>
    </row>
    <row r="4079" spans="16:16">
      <c r="P4079" s="13"/>
    </row>
    <row r="4080" spans="16:16">
      <c r="P4080" s="13"/>
    </row>
    <row r="4081" spans="16:16">
      <c r="P4081" s="13"/>
    </row>
    <row r="4082" spans="16:16">
      <c r="P4082" s="13"/>
    </row>
    <row r="4083" spans="16:16">
      <c r="P4083" s="13"/>
    </row>
    <row r="4084" spans="16:16">
      <c r="P4084" s="13"/>
    </row>
    <row r="4085" spans="16:16">
      <c r="P4085" s="13"/>
    </row>
    <row r="4086" spans="16:16">
      <c r="P4086" s="13"/>
    </row>
    <row r="4087" spans="16:16">
      <c r="P4087" s="13"/>
    </row>
    <row r="4088" spans="16:16">
      <c r="P4088" s="13"/>
    </row>
    <row r="4089" spans="16:16">
      <c r="P4089" s="13"/>
    </row>
    <row r="4090" spans="16:16">
      <c r="P4090" s="13"/>
    </row>
    <row r="4091" spans="16:16">
      <c r="P4091" s="13"/>
    </row>
    <row r="4092" spans="16:16">
      <c r="P4092" s="13"/>
    </row>
    <row r="4093" spans="16:16">
      <c r="P4093" s="13"/>
    </row>
    <row r="4094" spans="16:16">
      <c r="P4094" s="13"/>
    </row>
    <row r="4095" spans="16:16">
      <c r="P4095" s="13"/>
    </row>
    <row r="4096" spans="16:16">
      <c r="P4096" s="13"/>
    </row>
    <row r="4097" spans="16:16">
      <c r="P4097" s="13"/>
    </row>
    <row r="4098" spans="16:16">
      <c r="P4098" s="13"/>
    </row>
    <row r="4099" spans="16:16">
      <c r="P4099" s="13"/>
    </row>
    <row r="4100" spans="16:16">
      <c r="P4100" s="13"/>
    </row>
    <row r="4101" spans="16:16">
      <c r="P4101" s="13"/>
    </row>
    <row r="4102" spans="16:16">
      <c r="P4102" s="13"/>
    </row>
    <row r="4103" spans="16:16">
      <c r="P4103" s="13"/>
    </row>
    <row r="4104" spans="16:16">
      <c r="P4104" s="13"/>
    </row>
    <row r="4105" spans="16:16">
      <c r="P4105" s="13"/>
    </row>
    <row r="4106" spans="16:16">
      <c r="P4106" s="13"/>
    </row>
    <row r="4107" spans="16:16">
      <c r="P4107" s="13"/>
    </row>
    <row r="4108" spans="16:16">
      <c r="P4108" s="13"/>
    </row>
    <row r="4109" spans="16:16">
      <c r="P4109" s="13"/>
    </row>
    <row r="4110" spans="16:16">
      <c r="P4110" s="13"/>
    </row>
    <row r="4111" spans="16:16">
      <c r="P4111" s="13"/>
    </row>
    <row r="4112" spans="16:16">
      <c r="P4112" s="13"/>
    </row>
    <row r="4113" spans="16:16">
      <c r="P4113" s="13"/>
    </row>
    <row r="4114" spans="16:16">
      <c r="P4114" s="13"/>
    </row>
    <row r="4115" spans="16:16">
      <c r="P4115" s="13"/>
    </row>
    <row r="4116" spans="16:16">
      <c r="P4116" s="13"/>
    </row>
    <row r="4117" spans="16:16">
      <c r="P4117" s="13"/>
    </row>
    <row r="4118" spans="16:16">
      <c r="P4118" s="13"/>
    </row>
    <row r="4119" spans="16:16">
      <c r="P4119" s="13"/>
    </row>
    <row r="4120" spans="16:16">
      <c r="P4120" s="13"/>
    </row>
    <row r="4121" spans="16:16">
      <c r="P4121" s="13"/>
    </row>
    <row r="4122" spans="16:16">
      <c r="P4122" s="13"/>
    </row>
    <row r="4123" spans="16:16">
      <c r="P4123" s="13"/>
    </row>
    <row r="4124" spans="16:16">
      <c r="P4124" s="13"/>
    </row>
    <row r="4125" spans="16:16">
      <c r="P4125" s="13"/>
    </row>
    <row r="4126" spans="16:16">
      <c r="P4126" s="13"/>
    </row>
    <row r="4127" spans="16:16">
      <c r="P4127" s="13"/>
    </row>
    <row r="4128" spans="16:16">
      <c r="P4128" s="13"/>
    </row>
    <row r="4129" spans="16:16">
      <c r="P4129" s="13"/>
    </row>
    <row r="4130" spans="16:16">
      <c r="P4130" s="13"/>
    </row>
    <row r="4131" spans="16:16">
      <c r="P4131" s="13"/>
    </row>
    <row r="4132" spans="16:16">
      <c r="P4132" s="13"/>
    </row>
    <row r="4133" spans="16:16">
      <c r="P4133" s="13"/>
    </row>
    <row r="4134" spans="16:16">
      <c r="P4134" s="13"/>
    </row>
    <row r="4135" spans="16:16">
      <c r="P4135" s="13"/>
    </row>
    <row r="4136" spans="16:16">
      <c r="P4136" s="13"/>
    </row>
    <row r="4137" spans="16:16">
      <c r="P4137" s="13"/>
    </row>
    <row r="4138" spans="16:16">
      <c r="P4138" s="13"/>
    </row>
    <row r="4139" spans="16:16">
      <c r="P4139" s="13"/>
    </row>
    <row r="4140" spans="16:16">
      <c r="P4140" s="13"/>
    </row>
    <row r="4141" spans="16:16">
      <c r="P4141" s="13"/>
    </row>
    <row r="4142" spans="16:16">
      <c r="P4142" s="13"/>
    </row>
    <row r="4143" spans="16:16">
      <c r="P4143" s="13"/>
    </row>
    <row r="4144" spans="16:16">
      <c r="P4144" s="13"/>
    </row>
    <row r="4145" spans="16:16">
      <c r="P4145" s="13"/>
    </row>
    <row r="4146" spans="16:16">
      <c r="P4146" s="13"/>
    </row>
    <row r="4147" spans="16:16">
      <c r="P4147" s="13"/>
    </row>
    <row r="4148" spans="16:16">
      <c r="P4148" s="13"/>
    </row>
    <row r="4149" spans="16:16">
      <c r="P4149" s="13"/>
    </row>
    <row r="4150" spans="16:16">
      <c r="P4150" s="13"/>
    </row>
    <row r="4151" spans="16:16">
      <c r="P4151" s="13"/>
    </row>
    <row r="4152" spans="16:16">
      <c r="P4152" s="13"/>
    </row>
    <row r="4153" spans="16:16">
      <c r="P4153" s="13"/>
    </row>
    <row r="4154" spans="16:16">
      <c r="P4154" s="13"/>
    </row>
    <row r="4155" spans="16:16">
      <c r="P4155" s="13"/>
    </row>
    <row r="4156" spans="16:16">
      <c r="P4156" s="13"/>
    </row>
    <row r="4157" spans="16:16">
      <c r="P4157" s="13"/>
    </row>
    <row r="4158" spans="16:16">
      <c r="P4158" s="13"/>
    </row>
    <row r="4159" spans="16:16">
      <c r="P4159" s="13"/>
    </row>
    <row r="4160" spans="16:16">
      <c r="P4160" s="13"/>
    </row>
    <row r="4161" spans="16:16">
      <c r="P4161" s="13"/>
    </row>
    <row r="4162" spans="16:16">
      <c r="P4162" s="13"/>
    </row>
    <row r="4163" spans="16:16">
      <c r="P4163" s="13"/>
    </row>
    <row r="4164" spans="16:16">
      <c r="P4164" s="13"/>
    </row>
    <row r="4165" spans="16:16">
      <c r="P4165" s="13"/>
    </row>
    <row r="4166" spans="16:16">
      <c r="P4166" s="13"/>
    </row>
    <row r="4167" spans="16:16">
      <c r="P4167" s="13"/>
    </row>
    <row r="4168" spans="16:16">
      <c r="P4168" s="13"/>
    </row>
    <row r="4169" spans="16:16">
      <c r="P4169" s="13"/>
    </row>
    <row r="4170" spans="16:16">
      <c r="P4170" s="13"/>
    </row>
    <row r="4171" spans="16:16">
      <c r="P4171" s="13"/>
    </row>
    <row r="4172" spans="16:16">
      <c r="P4172" s="13"/>
    </row>
    <row r="4173" spans="16:16">
      <c r="P4173" s="13"/>
    </row>
    <row r="4174" spans="16:16">
      <c r="P4174" s="13"/>
    </row>
    <row r="4175" spans="16:16">
      <c r="P4175" s="13"/>
    </row>
    <row r="4176" spans="16:16">
      <c r="P4176" s="13"/>
    </row>
    <row r="4177" spans="16:16">
      <c r="P4177" s="13"/>
    </row>
    <row r="4178" spans="16:16">
      <c r="P4178" s="13"/>
    </row>
    <row r="4179" spans="16:16">
      <c r="P4179" s="13"/>
    </row>
    <row r="4180" spans="16:16">
      <c r="P4180" s="13"/>
    </row>
    <row r="4181" spans="16:16">
      <c r="P4181" s="13"/>
    </row>
    <row r="4182" spans="16:16">
      <c r="P4182" s="13"/>
    </row>
    <row r="4183" spans="16:16">
      <c r="P4183" s="13"/>
    </row>
    <row r="4184" spans="16:16">
      <c r="P4184" s="13"/>
    </row>
    <row r="4185" spans="16:16">
      <c r="P4185" s="13"/>
    </row>
    <row r="4186" spans="16:16">
      <c r="P4186" s="13"/>
    </row>
    <row r="4187" spans="16:16">
      <c r="P4187" s="13"/>
    </row>
    <row r="4188" spans="16:16">
      <c r="P4188" s="13"/>
    </row>
    <row r="4189" spans="16:16">
      <c r="P4189" s="13"/>
    </row>
    <row r="4190" spans="16:16">
      <c r="P4190" s="13"/>
    </row>
    <row r="4191" spans="16:16">
      <c r="P4191" s="13"/>
    </row>
    <row r="4192" spans="16:16">
      <c r="P4192" s="13"/>
    </row>
    <row r="4193" spans="16:16">
      <c r="P4193" s="13"/>
    </row>
    <row r="4194" spans="16:16">
      <c r="P4194" s="13"/>
    </row>
    <row r="4195" spans="16:16">
      <c r="P4195" s="13"/>
    </row>
    <row r="4196" spans="16:16">
      <c r="P4196" s="13"/>
    </row>
    <row r="4197" spans="16:16">
      <c r="P4197" s="13"/>
    </row>
    <row r="4198" spans="16:16">
      <c r="P4198" s="13"/>
    </row>
    <row r="4199" spans="16:16">
      <c r="P4199" s="13"/>
    </row>
    <row r="4200" spans="16:16">
      <c r="P4200" s="13"/>
    </row>
    <row r="4201" spans="16:16">
      <c r="P4201" s="13"/>
    </row>
    <row r="4202" spans="16:16">
      <c r="P4202" s="13"/>
    </row>
    <row r="4203" spans="16:16">
      <c r="P4203" s="13"/>
    </row>
    <row r="4204" spans="16:16">
      <c r="P4204" s="13"/>
    </row>
    <row r="4205" spans="16:16">
      <c r="P4205" s="13"/>
    </row>
    <row r="4206" spans="16:16">
      <c r="P4206" s="13"/>
    </row>
    <row r="4207" spans="16:16">
      <c r="P4207" s="13"/>
    </row>
    <row r="4208" spans="16:16">
      <c r="P4208" s="13"/>
    </row>
    <row r="4209" spans="16:16">
      <c r="P4209" s="13"/>
    </row>
    <row r="4210" spans="16:16">
      <c r="P4210" s="13"/>
    </row>
    <row r="4211" spans="16:16">
      <c r="P4211" s="13"/>
    </row>
    <row r="4212" spans="16:16">
      <c r="P4212" s="13"/>
    </row>
    <row r="4213" spans="16:16">
      <c r="P4213" s="13"/>
    </row>
    <row r="4214" spans="16:16">
      <c r="P4214" s="13"/>
    </row>
    <row r="4215" spans="16:16">
      <c r="P4215" s="13"/>
    </row>
    <row r="4216" spans="16:16">
      <c r="P4216" s="13"/>
    </row>
    <row r="4217" spans="16:16">
      <c r="P4217" s="13"/>
    </row>
    <row r="4218" spans="16:16">
      <c r="P4218" s="13"/>
    </row>
    <row r="4219" spans="16:16">
      <c r="P4219" s="13"/>
    </row>
    <row r="4220" spans="16:16">
      <c r="P4220" s="13"/>
    </row>
    <row r="4221" spans="16:16">
      <c r="P4221" s="13"/>
    </row>
    <row r="4222" spans="16:16">
      <c r="P4222" s="13"/>
    </row>
    <row r="4223" spans="16:16">
      <c r="P4223" s="13"/>
    </row>
    <row r="4224" spans="16:16">
      <c r="P4224" s="13"/>
    </row>
    <row r="4225" spans="16:16">
      <c r="P4225" s="13"/>
    </row>
    <row r="4226" spans="16:16">
      <c r="P4226" s="13"/>
    </row>
    <row r="4227" spans="16:16">
      <c r="P4227" s="13"/>
    </row>
    <row r="4228" spans="16:16">
      <c r="P4228" s="13"/>
    </row>
    <row r="4229" spans="16:16">
      <c r="P4229" s="13"/>
    </row>
    <row r="4230" spans="16:16">
      <c r="P4230" s="13"/>
    </row>
    <row r="4231" spans="16:16">
      <c r="P4231" s="13"/>
    </row>
    <row r="4232" spans="16:16">
      <c r="P4232" s="13"/>
    </row>
    <row r="4233" spans="16:16">
      <c r="P4233" s="13"/>
    </row>
    <row r="4234" spans="16:16">
      <c r="P4234" s="13"/>
    </row>
    <row r="4235" spans="16:16">
      <c r="P4235" s="13"/>
    </row>
    <row r="4236" spans="16:16">
      <c r="P4236" s="13"/>
    </row>
    <row r="4237" spans="16:16">
      <c r="P4237" s="13"/>
    </row>
    <row r="4238" spans="16:16">
      <c r="P4238" s="13"/>
    </row>
    <row r="4239" spans="16:16">
      <c r="P4239" s="13"/>
    </row>
    <row r="4240" spans="16:16">
      <c r="P4240" s="13"/>
    </row>
    <row r="4241" spans="16:16">
      <c r="P4241" s="13"/>
    </row>
    <row r="4242" spans="16:16">
      <c r="P4242" s="13"/>
    </row>
    <row r="4243" spans="16:16">
      <c r="P4243" s="13"/>
    </row>
    <row r="4244" spans="16:16">
      <c r="P4244" s="13"/>
    </row>
    <row r="4245" spans="16:16">
      <c r="P4245" s="13"/>
    </row>
    <row r="4246" spans="16:16">
      <c r="P4246" s="13"/>
    </row>
    <row r="4247" spans="16:16">
      <c r="P4247" s="13"/>
    </row>
  </sheetData>
  <mergeCells count="105">
    <mergeCell ref="L47:M47"/>
    <mergeCell ref="D57:F57"/>
    <mergeCell ref="D58:F58"/>
    <mergeCell ref="J9:L9"/>
    <mergeCell ref="K16:K17"/>
    <mergeCell ref="L39:M39"/>
    <mergeCell ref="L24:M24"/>
    <mergeCell ref="I24:J24"/>
    <mergeCell ref="F37:H37"/>
    <mergeCell ref="L32:M32"/>
    <mergeCell ref="D16:D17"/>
    <mergeCell ref="B2:N2"/>
    <mergeCell ref="B3:N3"/>
    <mergeCell ref="B5:N5"/>
    <mergeCell ref="B6:N6"/>
    <mergeCell ref="B4:N4"/>
    <mergeCell ref="L16:M16"/>
    <mergeCell ref="B7:N7"/>
    <mergeCell ref="D41:E41"/>
    <mergeCell ref="D42:F42"/>
    <mergeCell ref="I32:J32"/>
    <mergeCell ref="K32:K33"/>
    <mergeCell ref="F20:H20"/>
    <mergeCell ref="F22:H22"/>
    <mergeCell ref="F21:H21"/>
    <mergeCell ref="E32:E33"/>
    <mergeCell ref="F32:H33"/>
    <mergeCell ref="F36:H36"/>
    <mergeCell ref="I16:J16"/>
    <mergeCell ref="B8:L8"/>
    <mergeCell ref="M8:N8"/>
    <mergeCell ref="N32:N33"/>
    <mergeCell ref="D10:E10"/>
    <mergeCell ref="D12:F12"/>
    <mergeCell ref="D11:F11"/>
    <mergeCell ref="F16:H17"/>
    <mergeCell ref="N16:N17"/>
    <mergeCell ref="E16:E17"/>
    <mergeCell ref="K47:K48"/>
    <mergeCell ref="I39:J39"/>
    <mergeCell ref="D43:F43"/>
    <mergeCell ref="D46:K46"/>
    <mergeCell ref="D15:L15"/>
    <mergeCell ref="D26:E26"/>
    <mergeCell ref="D27:F27"/>
    <mergeCell ref="D28:F28"/>
    <mergeCell ref="D31:I31"/>
    <mergeCell ref="D32:D33"/>
    <mergeCell ref="N47:N48"/>
    <mergeCell ref="F51:H51"/>
    <mergeCell ref="F52:H52"/>
    <mergeCell ref="I54:J54"/>
    <mergeCell ref="L54:M54"/>
    <mergeCell ref="D56:E56"/>
    <mergeCell ref="D47:D48"/>
    <mergeCell ref="E47:E48"/>
    <mergeCell ref="F47:H48"/>
    <mergeCell ref="I47:J47"/>
    <mergeCell ref="D61:J61"/>
    <mergeCell ref="D62:D63"/>
    <mergeCell ref="E62:E63"/>
    <mergeCell ref="F62:H63"/>
    <mergeCell ref="I62:J62"/>
    <mergeCell ref="K62:K63"/>
    <mergeCell ref="L62:M62"/>
    <mergeCell ref="N62:N63"/>
    <mergeCell ref="F66:H66"/>
    <mergeCell ref="F67:H67"/>
    <mergeCell ref="F68:H68"/>
    <mergeCell ref="I70:J70"/>
    <mergeCell ref="L70:M70"/>
    <mergeCell ref="D72:E72"/>
    <mergeCell ref="D73:F73"/>
    <mergeCell ref="D74:F74"/>
    <mergeCell ref="D77:J77"/>
    <mergeCell ref="D78:D79"/>
    <mergeCell ref="E78:E79"/>
    <mergeCell ref="F78:H79"/>
    <mergeCell ref="I78:J78"/>
    <mergeCell ref="D90:E90"/>
    <mergeCell ref="D91:F91"/>
    <mergeCell ref="D92:F92"/>
    <mergeCell ref="K78:K79"/>
    <mergeCell ref="L78:M78"/>
    <mergeCell ref="N78:N79"/>
    <mergeCell ref="F82:H82"/>
    <mergeCell ref="F84:H84"/>
    <mergeCell ref="F85:H85"/>
    <mergeCell ref="F83:H83"/>
    <mergeCell ref="K96:K97"/>
    <mergeCell ref="L96:M96"/>
    <mergeCell ref="N96:N97"/>
    <mergeCell ref="F86:H86"/>
    <mergeCell ref="I88:J88"/>
    <mergeCell ref="L88:M88"/>
    <mergeCell ref="F100:H100"/>
    <mergeCell ref="F101:H101"/>
    <mergeCell ref="F102:H102"/>
    <mergeCell ref="I104:J104"/>
    <mergeCell ref="L104:M104"/>
    <mergeCell ref="D95:N95"/>
    <mergeCell ref="D96:D97"/>
    <mergeCell ref="E96:E97"/>
    <mergeCell ref="F96:H97"/>
    <mergeCell ref="I96:J96"/>
  </mergeCells>
  <phoneticPr fontId="0" type="noConversion"/>
  <printOptions horizontalCentered="1" verticalCentered="1"/>
  <pageMargins left="0.11811023622047245" right="0.51181102362204722" top="0.74803149606299213" bottom="0.15748031496062992" header="0.31496062992125984" footer="0.31496062992125984"/>
  <pageSetup scale="48" orientation="landscape" blackAndWhite="1"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dimension ref="B1:I104"/>
  <sheetViews>
    <sheetView topLeftCell="A10" zoomScale="80" zoomScaleNormal="80" zoomScaleSheetLayoutView="100" workbookViewId="0">
      <selection activeCell="E13" sqref="E13:F13"/>
    </sheetView>
  </sheetViews>
  <sheetFormatPr baseColWidth="10" defaultRowHeight="12.75"/>
  <cols>
    <col min="1" max="1" width="2.28515625" customWidth="1"/>
    <col min="2" max="2" width="10.5703125" style="240" customWidth="1"/>
    <col min="3" max="6" width="22.7109375" customWidth="1"/>
    <col min="7" max="7" width="27.140625" customWidth="1"/>
    <col min="8" max="8" width="11.85546875" customWidth="1"/>
    <col min="9" max="9" width="24.7109375" customWidth="1"/>
    <col min="10" max="10" width="25.5703125" customWidth="1"/>
    <col min="11" max="11" width="17.85546875" bestFit="1" customWidth="1"/>
  </cols>
  <sheetData>
    <row r="1" spans="2:9" ht="12" customHeight="1"/>
    <row r="2" spans="2:9" ht="24.95" customHeight="1">
      <c r="B2" s="783" t="str">
        <f>HABILITACION!B2</f>
        <v>REPUBLICA DE COLOMBIA</v>
      </c>
      <c r="C2" s="783"/>
      <c r="D2" s="783"/>
      <c r="E2" s="783"/>
      <c r="F2" s="783"/>
      <c r="G2" s="783"/>
      <c r="H2" s="783"/>
      <c r="I2" s="783"/>
    </row>
    <row r="3" spans="2:9" ht="24.95" customHeight="1">
      <c r="B3" s="783" t="str">
        <f>HABILITACION!B3</f>
        <v>INSTITUTO COLOMBIANO PARA LA EVALUACIÓN DE LA EDUCACIÓN - ICFES</v>
      </c>
      <c r="C3" s="783"/>
      <c r="D3" s="783"/>
      <c r="E3" s="783"/>
      <c r="F3" s="783"/>
      <c r="G3" s="783"/>
      <c r="H3" s="783"/>
      <c r="I3" s="783"/>
    </row>
    <row r="4" spans="2:9" ht="24.95" customHeight="1">
      <c r="B4" s="784" t="str">
        <f>HABILITACION!B4</f>
        <v>CONVOCATORIA PUBLICA CP - 002 - 2013</v>
      </c>
      <c r="C4" s="784"/>
      <c r="D4" s="784"/>
      <c r="E4" s="784"/>
      <c r="F4" s="784"/>
      <c r="G4" s="784"/>
      <c r="H4" s="784"/>
      <c r="I4" s="784"/>
    </row>
    <row r="5" spans="2:9" ht="24.95" customHeight="1" thickBot="1">
      <c r="B5" s="744" t="str">
        <f>HABILITACION!B5</f>
        <v>CONTRATAR LA IMPRESIÓN Y EMPAQUE DE MATERIALES PARA PRUEBAS DEL ICFES</v>
      </c>
      <c r="C5" s="744"/>
      <c r="D5" s="744"/>
      <c r="E5" s="744"/>
      <c r="F5" s="744"/>
      <c r="G5" s="744"/>
      <c r="H5" s="744"/>
      <c r="I5" s="744"/>
    </row>
    <row r="6" spans="2:9" ht="15.95" customHeight="1">
      <c r="B6" s="785" t="s">
        <v>241</v>
      </c>
      <c r="C6" s="786"/>
      <c r="D6" s="786"/>
      <c r="E6" s="786"/>
      <c r="F6" s="786"/>
      <c r="G6" s="786"/>
      <c r="H6" s="786"/>
      <c r="I6" s="787"/>
    </row>
    <row r="7" spans="2:9" ht="15.95" customHeight="1" thickBot="1">
      <c r="B7" s="788" t="s">
        <v>240</v>
      </c>
      <c r="C7" s="789"/>
      <c r="D7" s="789"/>
      <c r="E7" s="789"/>
      <c r="F7" s="789"/>
      <c r="G7" s="789"/>
      <c r="H7" s="789"/>
      <c r="I7" s="790"/>
    </row>
    <row r="8" spans="2:9" s="1" customFormat="1" ht="23.25" customHeight="1" thickBot="1">
      <c r="B8" s="745" t="str">
        <f>HABILITACION!B8</f>
        <v>PROPONENTE: THOMAS GREG &amp; SONS DE COLOMBIA S.A.</v>
      </c>
      <c r="C8" s="746"/>
      <c r="D8" s="746"/>
      <c r="E8" s="747"/>
      <c r="F8" s="216"/>
      <c r="G8" s="216"/>
      <c r="H8" s="216"/>
      <c r="I8" s="526" t="str">
        <f>HABILITACION!E8</f>
        <v>PROPUESTA No.4</v>
      </c>
    </row>
    <row r="9" spans="2:9" ht="8.25" customHeight="1" thickBot="1">
      <c r="B9" s="216"/>
      <c r="C9" s="216"/>
      <c r="D9" s="216"/>
      <c r="E9" s="216"/>
      <c r="F9" s="216"/>
      <c r="G9" s="216"/>
      <c r="H9" s="216"/>
      <c r="I9" s="248"/>
    </row>
    <row r="10" spans="2:9" ht="27" customHeight="1" thickBot="1">
      <c r="B10" s="281" t="s">
        <v>324</v>
      </c>
      <c r="C10" s="880" t="s">
        <v>164</v>
      </c>
      <c r="D10" s="880"/>
      <c r="E10" s="880"/>
      <c r="F10" s="881"/>
      <c r="G10" s="881"/>
      <c r="H10" s="881"/>
      <c r="I10" s="882"/>
    </row>
    <row r="11" spans="2:9" ht="27" customHeight="1">
      <c r="B11" s="860" t="s">
        <v>258</v>
      </c>
      <c r="C11" s="860"/>
      <c r="D11" s="860"/>
      <c r="E11" s="860"/>
      <c r="F11" s="860"/>
      <c r="G11" s="860"/>
      <c r="H11" s="860"/>
      <c r="I11" s="860"/>
    </row>
    <row r="12" spans="2:9" ht="27" customHeight="1">
      <c r="B12" s="282" t="s">
        <v>261</v>
      </c>
      <c r="C12" s="874" t="s">
        <v>73</v>
      </c>
      <c r="D12" s="875"/>
      <c r="E12" s="874" t="s">
        <v>262</v>
      </c>
      <c r="F12" s="875"/>
      <c r="G12" s="874" t="s">
        <v>263</v>
      </c>
      <c r="H12" s="875"/>
      <c r="I12" s="282" t="s">
        <v>264</v>
      </c>
    </row>
    <row r="13" spans="2:9" ht="47.25" customHeight="1">
      <c r="B13" s="861" t="s">
        <v>259</v>
      </c>
      <c r="C13" s="866" t="s">
        <v>260</v>
      </c>
      <c r="D13" s="867"/>
      <c r="E13" s="876"/>
      <c r="F13" s="877"/>
      <c r="G13" s="891">
        <v>0</v>
      </c>
      <c r="H13" s="892"/>
      <c r="I13" s="715"/>
    </row>
    <row r="14" spans="2:9" ht="46.5" customHeight="1">
      <c r="B14" s="862"/>
      <c r="C14" s="868"/>
      <c r="D14" s="869"/>
      <c r="E14" s="878"/>
      <c r="F14" s="879"/>
      <c r="G14" s="893">
        <v>0</v>
      </c>
      <c r="H14" s="894"/>
      <c r="I14" s="716">
        <f>G14+G13</f>
        <v>0</v>
      </c>
    </row>
    <row r="15" spans="2:9" ht="47.25" customHeight="1">
      <c r="B15" s="863" t="s">
        <v>265</v>
      </c>
      <c r="C15" s="870" t="s">
        <v>266</v>
      </c>
      <c r="D15" s="871"/>
      <c r="E15" s="883"/>
      <c r="F15" s="884"/>
      <c r="G15" s="891">
        <v>0</v>
      </c>
      <c r="H15" s="892"/>
      <c r="I15" s="715"/>
    </row>
    <row r="16" spans="2:9" ht="47.25" customHeight="1">
      <c r="B16" s="864"/>
      <c r="C16" s="872"/>
      <c r="D16" s="873"/>
      <c r="E16" s="878"/>
      <c r="F16" s="879"/>
      <c r="G16" s="893">
        <v>0</v>
      </c>
      <c r="H16" s="894"/>
      <c r="I16" s="717">
        <f>G16+G15</f>
        <v>0</v>
      </c>
    </row>
    <row r="17" spans="2:9" ht="35.25" customHeight="1">
      <c r="B17" s="863" t="s">
        <v>268</v>
      </c>
      <c r="C17" s="870" t="s">
        <v>267</v>
      </c>
      <c r="D17" s="871"/>
      <c r="E17" s="883" t="s">
        <v>269</v>
      </c>
      <c r="F17" s="884"/>
      <c r="G17" s="885">
        <v>0</v>
      </c>
      <c r="H17" s="886"/>
      <c r="I17" s="715"/>
    </row>
    <row r="18" spans="2:9" ht="37.5" customHeight="1">
      <c r="B18" s="865"/>
      <c r="C18" s="872"/>
      <c r="D18" s="873"/>
      <c r="E18" s="878" t="s">
        <v>270</v>
      </c>
      <c r="F18" s="879"/>
      <c r="G18" s="887"/>
      <c r="H18" s="888"/>
      <c r="I18" s="716">
        <v>0</v>
      </c>
    </row>
    <row r="19" spans="2:9" ht="9.75" customHeight="1">
      <c r="B19" s="265"/>
    </row>
    <row r="20" spans="2:9" ht="30.75" customHeight="1">
      <c r="G20" s="889" t="s">
        <v>325</v>
      </c>
      <c r="H20" s="890"/>
      <c r="I20" s="284">
        <f>SUM(I14:I18)</f>
        <v>0</v>
      </c>
    </row>
    <row r="21" spans="2:9" s="1" customFormat="1">
      <c r="B21" s="110"/>
    </row>
    <row r="22" spans="2:9" s="1" customFormat="1">
      <c r="B22" s="110"/>
    </row>
    <row r="23" spans="2:9" s="1" customFormat="1">
      <c r="B23" s="110"/>
    </row>
    <row r="24" spans="2:9" s="1" customFormat="1">
      <c r="B24" s="110"/>
    </row>
    <row r="25" spans="2:9" s="1" customFormat="1">
      <c r="B25" s="110"/>
    </row>
    <row r="26" spans="2:9" s="1" customFormat="1">
      <c r="B26" s="110"/>
    </row>
    <row r="27" spans="2:9" s="1" customFormat="1">
      <c r="B27" s="110"/>
    </row>
    <row r="28" spans="2:9" s="1" customFormat="1">
      <c r="B28" s="110"/>
    </row>
    <row r="29" spans="2:9" s="1" customFormat="1">
      <c r="B29" s="110"/>
    </row>
    <row r="30" spans="2:9" s="1" customFormat="1">
      <c r="B30" s="110"/>
    </row>
    <row r="31" spans="2:9" s="1" customFormat="1">
      <c r="B31" s="110"/>
    </row>
    <row r="32" spans="2:9" s="1" customFormat="1">
      <c r="B32" s="110"/>
    </row>
    <row r="33" spans="2:2" s="1" customFormat="1">
      <c r="B33" s="110"/>
    </row>
    <row r="34" spans="2:2" s="1" customFormat="1">
      <c r="B34" s="110"/>
    </row>
    <row r="35" spans="2:2" s="1" customFormat="1">
      <c r="B35" s="110"/>
    </row>
    <row r="36" spans="2:2" s="1" customFormat="1">
      <c r="B36" s="110"/>
    </row>
    <row r="37" spans="2:2" s="1" customFormat="1">
      <c r="B37" s="110"/>
    </row>
    <row r="38" spans="2:2" s="1" customFormat="1">
      <c r="B38" s="110"/>
    </row>
    <row r="39" spans="2:2" s="1" customFormat="1">
      <c r="B39" s="110"/>
    </row>
    <row r="40" spans="2:2" s="1" customFormat="1">
      <c r="B40" s="110"/>
    </row>
    <row r="41" spans="2:2" s="1" customFormat="1">
      <c r="B41" s="110"/>
    </row>
    <row r="42" spans="2:2" s="1" customFormat="1">
      <c r="B42" s="110"/>
    </row>
    <row r="43" spans="2:2" s="1" customFormat="1">
      <c r="B43" s="110"/>
    </row>
    <row r="44" spans="2:2" s="1" customFormat="1">
      <c r="B44" s="110"/>
    </row>
    <row r="45" spans="2:2" s="1" customFormat="1">
      <c r="B45" s="110"/>
    </row>
    <row r="46" spans="2:2" s="1" customFormat="1">
      <c r="B46" s="110"/>
    </row>
    <row r="47" spans="2:2" s="1" customFormat="1">
      <c r="B47" s="110"/>
    </row>
    <row r="48" spans="2:2" s="1" customFormat="1">
      <c r="B48" s="110"/>
    </row>
    <row r="49" spans="2:2" s="1" customFormat="1">
      <c r="B49" s="110"/>
    </row>
    <row r="50" spans="2:2" s="1" customFormat="1">
      <c r="B50" s="110"/>
    </row>
    <row r="51" spans="2:2" s="1" customFormat="1">
      <c r="B51" s="110"/>
    </row>
    <row r="52" spans="2:2" s="1" customFormat="1">
      <c r="B52" s="110"/>
    </row>
    <row r="53" spans="2:2" s="1" customFormat="1">
      <c r="B53" s="110"/>
    </row>
    <row r="54" spans="2:2" s="1" customFormat="1">
      <c r="B54" s="110"/>
    </row>
    <row r="55" spans="2:2" s="1" customFormat="1">
      <c r="B55" s="110"/>
    </row>
    <row r="56" spans="2:2" s="1" customFormat="1">
      <c r="B56" s="110"/>
    </row>
    <row r="57" spans="2:2" s="1" customFormat="1">
      <c r="B57" s="110"/>
    </row>
    <row r="58" spans="2:2" s="1" customFormat="1">
      <c r="B58" s="110"/>
    </row>
    <row r="59" spans="2:2" s="1" customFormat="1">
      <c r="B59" s="110"/>
    </row>
    <row r="60" spans="2:2" s="1" customFormat="1">
      <c r="B60" s="110"/>
    </row>
    <row r="61" spans="2:2" s="1" customFormat="1">
      <c r="B61" s="110"/>
    </row>
    <row r="62" spans="2:2" s="1" customFormat="1">
      <c r="B62" s="110"/>
    </row>
    <row r="63" spans="2:2" s="1" customFormat="1">
      <c r="B63" s="110"/>
    </row>
    <row r="64" spans="2:2" s="1" customFormat="1">
      <c r="B64" s="110"/>
    </row>
    <row r="65" spans="2:2" s="1" customFormat="1">
      <c r="B65" s="110"/>
    </row>
    <row r="66" spans="2:2" s="1" customFormat="1">
      <c r="B66" s="110"/>
    </row>
    <row r="67" spans="2:2" s="1" customFormat="1">
      <c r="B67" s="110"/>
    </row>
    <row r="68" spans="2:2" s="1" customFormat="1">
      <c r="B68" s="110"/>
    </row>
    <row r="69" spans="2:2" s="1" customFormat="1">
      <c r="B69" s="110"/>
    </row>
    <row r="70" spans="2:2" s="1" customFormat="1">
      <c r="B70" s="110"/>
    </row>
    <row r="71" spans="2:2" s="1" customFormat="1">
      <c r="B71" s="110"/>
    </row>
    <row r="72" spans="2:2" s="1" customFormat="1">
      <c r="B72" s="110"/>
    </row>
    <row r="73" spans="2:2" s="1" customFormat="1">
      <c r="B73" s="110"/>
    </row>
    <row r="74" spans="2:2" s="1" customFormat="1">
      <c r="B74" s="110"/>
    </row>
    <row r="75" spans="2:2" s="1" customFormat="1">
      <c r="B75" s="110"/>
    </row>
    <row r="76" spans="2:2" s="1" customFormat="1">
      <c r="B76" s="110"/>
    </row>
    <row r="77" spans="2:2" s="1" customFormat="1">
      <c r="B77" s="110"/>
    </row>
    <row r="78" spans="2:2" s="1" customFormat="1">
      <c r="B78" s="110"/>
    </row>
    <row r="79" spans="2:2" s="1" customFormat="1">
      <c r="B79" s="110"/>
    </row>
    <row r="80" spans="2:2" s="1" customFormat="1">
      <c r="B80" s="110"/>
    </row>
    <row r="81" spans="2:2" s="1" customFormat="1">
      <c r="B81" s="110"/>
    </row>
    <row r="82" spans="2:2" s="1" customFormat="1">
      <c r="B82" s="110"/>
    </row>
    <row r="83" spans="2:2" s="1" customFormat="1">
      <c r="B83" s="110"/>
    </row>
    <row r="84" spans="2:2" s="1" customFormat="1">
      <c r="B84" s="110"/>
    </row>
    <row r="85" spans="2:2" s="1" customFormat="1">
      <c r="B85" s="110"/>
    </row>
    <row r="86" spans="2:2" s="1" customFormat="1">
      <c r="B86" s="110"/>
    </row>
    <row r="87" spans="2:2" s="1" customFormat="1">
      <c r="B87" s="110"/>
    </row>
    <row r="88" spans="2:2" s="1" customFormat="1">
      <c r="B88" s="110"/>
    </row>
    <row r="89" spans="2:2" s="1" customFormat="1">
      <c r="B89" s="110"/>
    </row>
    <row r="90" spans="2:2" s="1" customFormat="1">
      <c r="B90" s="110"/>
    </row>
    <row r="91" spans="2:2" s="1" customFormat="1">
      <c r="B91" s="110"/>
    </row>
    <row r="92" spans="2:2" s="1" customFormat="1">
      <c r="B92" s="110"/>
    </row>
    <row r="93" spans="2:2" s="1" customFormat="1">
      <c r="B93" s="110"/>
    </row>
    <row r="94" spans="2:2" s="1" customFormat="1">
      <c r="B94" s="110"/>
    </row>
    <row r="95" spans="2:2" s="1" customFormat="1">
      <c r="B95" s="110"/>
    </row>
    <row r="96" spans="2:2" s="1" customFormat="1">
      <c r="B96" s="110"/>
    </row>
    <row r="97" spans="2:2" s="1" customFormat="1">
      <c r="B97" s="110"/>
    </row>
    <row r="98" spans="2:2" s="1" customFormat="1">
      <c r="B98" s="110"/>
    </row>
    <row r="99" spans="2:2" s="1" customFormat="1">
      <c r="B99" s="110"/>
    </row>
    <row r="100" spans="2:2" s="1" customFormat="1">
      <c r="B100" s="110"/>
    </row>
    <row r="101" spans="2:2" s="1" customFormat="1">
      <c r="B101" s="110"/>
    </row>
    <row r="102" spans="2:2" s="1" customFormat="1">
      <c r="B102" s="110"/>
    </row>
    <row r="103" spans="2:2" s="1" customFormat="1">
      <c r="B103" s="110"/>
    </row>
    <row r="104" spans="2:2" s="1" customFormat="1">
      <c r="B104" s="110"/>
    </row>
  </sheetData>
  <mergeCells count="30">
    <mergeCell ref="G20:H20"/>
    <mergeCell ref="G12:H12"/>
    <mergeCell ref="G13:H13"/>
    <mergeCell ref="G14:H14"/>
    <mergeCell ref="G15:H15"/>
    <mergeCell ref="G16:H16"/>
    <mergeCell ref="E15:F15"/>
    <mergeCell ref="E16:F16"/>
    <mergeCell ref="E17:F17"/>
    <mergeCell ref="E18:F18"/>
    <mergeCell ref="C12:D12"/>
    <mergeCell ref="G17:H18"/>
    <mergeCell ref="B8:E8"/>
    <mergeCell ref="C10:I10"/>
    <mergeCell ref="B2:I2"/>
    <mergeCell ref="B3:I3"/>
    <mergeCell ref="B4:I4"/>
    <mergeCell ref="B5:I5"/>
    <mergeCell ref="B6:I6"/>
    <mergeCell ref="B7:I7"/>
    <mergeCell ref="B11:I11"/>
    <mergeCell ref="B13:B14"/>
    <mergeCell ref="B15:B16"/>
    <mergeCell ref="B17:B18"/>
    <mergeCell ref="C13:D14"/>
    <mergeCell ref="C15:D16"/>
    <mergeCell ref="C17:D18"/>
    <mergeCell ref="E12:F12"/>
    <mergeCell ref="E13:F13"/>
    <mergeCell ref="E14:F14"/>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4.xml><?xml version="1.0" encoding="utf-8"?>
<worksheet xmlns="http://schemas.openxmlformats.org/spreadsheetml/2006/main" xmlns:r="http://schemas.openxmlformats.org/officeDocument/2006/relationships">
  <dimension ref="B1:I37"/>
  <sheetViews>
    <sheetView topLeftCell="D18" zoomScale="80" zoomScaleNormal="80" zoomScaleSheetLayoutView="100" workbookViewId="0">
      <selection activeCell="H13" sqref="H13:I13"/>
    </sheetView>
  </sheetViews>
  <sheetFormatPr baseColWidth="10" defaultRowHeight="12.75"/>
  <cols>
    <col min="1" max="1" width="2.28515625" style="1" customWidth="1"/>
    <col min="2" max="2" width="10.5703125" style="110" customWidth="1"/>
    <col min="3" max="6" width="22.7109375" style="1" customWidth="1"/>
    <col min="7" max="7" width="27.140625" style="1" customWidth="1"/>
    <col min="8" max="8" width="11.85546875" style="1" customWidth="1"/>
    <col min="9" max="9" width="24.7109375" style="1" customWidth="1"/>
    <col min="10" max="10" width="25.5703125" style="1" customWidth="1"/>
    <col min="11" max="11" width="17.85546875" style="1" bestFit="1" customWidth="1"/>
    <col min="12" max="16384" width="11.42578125" style="1"/>
  </cols>
  <sheetData>
    <row r="1" spans="2:9" ht="12" customHeight="1"/>
    <row r="2" spans="2:9" ht="24.95" customHeight="1">
      <c r="B2" s="899" t="str">
        <f>HABILITACION!B2</f>
        <v>REPUBLICA DE COLOMBIA</v>
      </c>
      <c r="C2" s="899"/>
      <c r="D2" s="899"/>
      <c r="E2" s="899"/>
      <c r="F2" s="899"/>
      <c r="G2" s="899"/>
      <c r="H2" s="899"/>
      <c r="I2" s="899"/>
    </row>
    <row r="3" spans="2:9" ht="24.95" customHeight="1">
      <c r="B3" s="899" t="str">
        <f>HABILITACION!B3</f>
        <v>INSTITUTO COLOMBIANO PARA LA EVALUACIÓN DE LA EDUCACIÓN - ICFES</v>
      </c>
      <c r="C3" s="899"/>
      <c r="D3" s="899"/>
      <c r="E3" s="899"/>
      <c r="F3" s="899"/>
      <c r="G3" s="899"/>
      <c r="H3" s="899"/>
      <c r="I3" s="899"/>
    </row>
    <row r="4" spans="2:9" ht="24.95" customHeight="1">
      <c r="B4" s="784" t="str">
        <f>HABILITACION!B4</f>
        <v>CONVOCATORIA PUBLICA CP - 002 - 2013</v>
      </c>
      <c r="C4" s="784"/>
      <c r="D4" s="784"/>
      <c r="E4" s="784"/>
      <c r="F4" s="784"/>
      <c r="G4" s="784"/>
      <c r="H4" s="784"/>
      <c r="I4" s="784"/>
    </row>
    <row r="5" spans="2:9" ht="24.95" customHeight="1" thickBot="1">
      <c r="B5" s="900" t="str">
        <f>HABILITACION!B5</f>
        <v>CONTRATAR LA IMPRESIÓN Y EMPAQUE DE MATERIALES PARA PRUEBAS DEL ICFES</v>
      </c>
      <c r="C5" s="900"/>
      <c r="D5" s="900"/>
      <c r="E5" s="900"/>
      <c r="F5" s="900"/>
      <c r="G5" s="900"/>
      <c r="H5" s="900"/>
      <c r="I5" s="900"/>
    </row>
    <row r="6" spans="2:9" ht="15.95" customHeight="1">
      <c r="B6" s="785" t="s">
        <v>241</v>
      </c>
      <c r="C6" s="786"/>
      <c r="D6" s="786"/>
      <c r="E6" s="786"/>
      <c r="F6" s="786"/>
      <c r="G6" s="786"/>
      <c r="H6" s="786"/>
      <c r="I6" s="787"/>
    </row>
    <row r="7" spans="2:9" ht="15.95" customHeight="1" thickBot="1">
      <c r="B7" s="788" t="s">
        <v>240</v>
      </c>
      <c r="C7" s="789"/>
      <c r="D7" s="789"/>
      <c r="E7" s="789"/>
      <c r="F7" s="789"/>
      <c r="G7" s="789"/>
      <c r="H7" s="789"/>
      <c r="I7" s="790"/>
    </row>
    <row r="8" spans="2:9" ht="23.25" customHeight="1" thickBot="1">
      <c r="B8" s="745" t="str">
        <f>HABILITACION!B8</f>
        <v>PROPONENTE: THOMAS GREG &amp; SONS DE COLOMBIA S.A.</v>
      </c>
      <c r="C8" s="746"/>
      <c r="D8" s="746"/>
      <c r="E8" s="747"/>
      <c r="F8" s="216"/>
      <c r="G8" s="216"/>
      <c r="H8" s="216"/>
      <c r="I8" s="526" t="str">
        <f>HABILITACION!E8</f>
        <v>PROPUESTA No.4</v>
      </c>
    </row>
    <row r="9" spans="2:9" ht="8.25" customHeight="1" thickBot="1">
      <c r="B9" s="216"/>
      <c r="C9" s="216"/>
      <c r="D9" s="216"/>
      <c r="E9" s="216"/>
      <c r="F9" s="216"/>
      <c r="G9" s="216"/>
      <c r="H9" s="216"/>
      <c r="I9" s="248"/>
    </row>
    <row r="10" spans="2:9" ht="28.5" customHeight="1" thickBot="1">
      <c r="B10" s="281" t="s">
        <v>326</v>
      </c>
      <c r="C10" s="880" t="s">
        <v>271</v>
      </c>
      <c r="D10" s="880"/>
      <c r="E10" s="880"/>
      <c r="F10" s="881"/>
      <c r="G10" s="881"/>
      <c r="H10" s="881"/>
      <c r="I10" s="882"/>
    </row>
    <row r="11" spans="2:9" ht="5.25" customHeight="1">
      <c r="C11" s="261"/>
      <c r="D11" s="261"/>
    </row>
    <row r="12" spans="2:9" ht="25.5">
      <c r="B12" s="705" t="s">
        <v>335</v>
      </c>
      <c r="C12" s="703" t="s">
        <v>272</v>
      </c>
      <c r="D12" s="339" t="s">
        <v>336</v>
      </c>
      <c r="E12" s="339" t="s">
        <v>625</v>
      </c>
      <c r="F12" s="335" t="s">
        <v>340</v>
      </c>
      <c r="G12" s="335" t="s">
        <v>337</v>
      </c>
      <c r="H12" s="889" t="s">
        <v>364</v>
      </c>
      <c r="I12" s="890"/>
    </row>
    <row r="13" spans="2:9" ht="27.75" customHeight="1">
      <c r="B13" s="706"/>
      <c r="C13" s="704" t="s">
        <v>273</v>
      </c>
      <c r="D13" s="341">
        <v>30000</v>
      </c>
      <c r="E13" s="615">
        <f>D13*20%</f>
        <v>6000</v>
      </c>
      <c r="F13" s="341">
        <f>32211*3</f>
        <v>96633</v>
      </c>
      <c r="G13" s="616">
        <f>F13-D13</f>
        <v>66633</v>
      </c>
      <c r="H13" s="895">
        <f>IF(G13&gt;(6000),3,(0))</f>
        <v>3</v>
      </c>
      <c r="I13" s="895"/>
    </row>
    <row r="14" spans="2:9" ht="7.5" customHeight="1">
      <c r="B14" s="706"/>
      <c r="C14" s="338"/>
      <c r="D14" s="338"/>
    </row>
    <row r="15" spans="2:9" ht="38.25">
      <c r="B15" s="706"/>
      <c r="C15" s="703" t="s">
        <v>272</v>
      </c>
      <c r="D15" s="339" t="s">
        <v>336</v>
      </c>
      <c r="E15" s="339" t="s">
        <v>625</v>
      </c>
      <c r="F15" s="335" t="s">
        <v>341</v>
      </c>
      <c r="G15" s="335" t="s">
        <v>337</v>
      </c>
      <c r="H15" s="889" t="s">
        <v>363</v>
      </c>
      <c r="I15" s="890"/>
    </row>
    <row r="16" spans="2:9" ht="30" customHeight="1">
      <c r="B16" s="706"/>
      <c r="C16" s="901" t="s">
        <v>339</v>
      </c>
      <c r="D16" s="341">
        <v>10000</v>
      </c>
      <c r="E16" s="615">
        <f>D16*20%</f>
        <v>2000</v>
      </c>
      <c r="F16" s="341">
        <f>(10000+13000+10000)/3</f>
        <v>11000</v>
      </c>
      <c r="G16" s="616">
        <f>F16-D16</f>
        <v>1000</v>
      </c>
      <c r="H16" s="895">
        <f>IF(G16&gt;=(2000),1,(0))</f>
        <v>0</v>
      </c>
      <c r="I16" s="895"/>
    </row>
    <row r="17" spans="2:9" ht="30" customHeight="1">
      <c r="B17" s="706"/>
      <c r="C17" s="902"/>
      <c r="D17" s="698" t="s">
        <v>626</v>
      </c>
      <c r="F17" s="699" t="s">
        <v>627</v>
      </c>
      <c r="G17" s="700" t="s">
        <v>628</v>
      </c>
      <c r="H17" s="896"/>
      <c r="I17" s="897"/>
    </row>
    <row r="18" spans="2:9" ht="30" customHeight="1">
      <c r="B18" s="706"/>
      <c r="C18" s="903"/>
      <c r="D18" s="701">
        <v>2</v>
      </c>
      <c r="E18" s="702"/>
      <c r="F18" s="701">
        <v>3</v>
      </c>
      <c r="G18" s="616">
        <f>F18-D18</f>
        <v>1</v>
      </c>
      <c r="H18" s="895">
        <f>IF(G18&gt;=(1),1,(0))</f>
        <v>1</v>
      </c>
      <c r="I18" s="895"/>
    </row>
    <row r="19" spans="2:9" ht="9" customHeight="1">
      <c r="B19" s="706"/>
    </row>
    <row r="20" spans="2:9" ht="51">
      <c r="B20" s="706"/>
      <c r="C20" s="703" t="s">
        <v>272</v>
      </c>
      <c r="D20" s="335" t="s">
        <v>345</v>
      </c>
      <c r="E20" s="339" t="s">
        <v>625</v>
      </c>
      <c r="F20" s="335" t="s">
        <v>343</v>
      </c>
      <c r="G20" s="335" t="s">
        <v>337</v>
      </c>
      <c r="H20" s="889" t="s">
        <v>362</v>
      </c>
      <c r="I20" s="890"/>
    </row>
    <row r="21" spans="2:9" ht="30" customHeight="1">
      <c r="B21" s="706"/>
      <c r="C21" s="898" t="s">
        <v>344</v>
      </c>
      <c r="D21" s="341">
        <v>4000</v>
      </c>
      <c r="E21" s="615">
        <f>D21*20%</f>
        <v>800</v>
      </c>
      <c r="F21" s="341">
        <f>(6*4500+5400)/7</f>
        <v>4628.5714285714284</v>
      </c>
      <c r="G21" s="616">
        <f>F21-D21</f>
        <v>628.57142857142844</v>
      </c>
      <c r="H21" s="895">
        <f>IF(G21&gt;=(800),1,(0))</f>
        <v>0</v>
      </c>
      <c r="I21" s="895"/>
    </row>
    <row r="22" spans="2:9" ht="30" customHeight="1">
      <c r="B22" s="707"/>
      <c r="C22" s="898"/>
      <c r="D22" s="698" t="s">
        <v>626</v>
      </c>
      <c r="F22" s="699" t="s">
        <v>627</v>
      </c>
      <c r="G22" s="700" t="s">
        <v>628</v>
      </c>
      <c r="H22" s="896"/>
      <c r="I22" s="897"/>
    </row>
    <row r="23" spans="2:9" ht="30" customHeight="1">
      <c r="B23" s="633"/>
      <c r="C23" s="898"/>
      <c r="D23" s="701">
        <v>4</v>
      </c>
      <c r="E23" s="702"/>
      <c r="F23" s="701">
        <v>7</v>
      </c>
      <c r="G23" s="616">
        <f>F23-D23</f>
        <v>3</v>
      </c>
      <c r="H23" s="895">
        <f>IF(G23&gt;=(1),1,(0))</f>
        <v>1</v>
      </c>
      <c r="I23" s="895"/>
    </row>
    <row r="24" spans="2:9" ht="9.75" customHeight="1"/>
    <row r="25" spans="2:9" ht="38.25">
      <c r="B25" s="908" t="s">
        <v>338</v>
      </c>
      <c r="C25" s="339" t="s">
        <v>282</v>
      </c>
      <c r="D25" s="335" t="s">
        <v>346</v>
      </c>
      <c r="E25" s="339" t="s">
        <v>625</v>
      </c>
      <c r="F25" s="335" t="s">
        <v>340</v>
      </c>
      <c r="G25" s="335" t="s">
        <v>337</v>
      </c>
      <c r="H25" s="889" t="s">
        <v>361</v>
      </c>
      <c r="I25" s="890"/>
    </row>
    <row r="26" spans="2:9" ht="29.25" customHeight="1">
      <c r="B26" s="909"/>
      <c r="C26" s="617" t="s">
        <v>283</v>
      </c>
      <c r="D26" s="341">
        <v>5000</v>
      </c>
      <c r="E26" s="615">
        <f>D26*20%</f>
        <v>1000</v>
      </c>
      <c r="F26" s="341">
        <f>(8000+5400+5400)/3</f>
        <v>6266.666666666667</v>
      </c>
      <c r="G26" s="616">
        <f>F26-D26</f>
        <v>1266.666666666667</v>
      </c>
      <c r="H26" s="895">
        <f>IF(G26&gt;=(1000),2,(0))</f>
        <v>2</v>
      </c>
      <c r="I26" s="895"/>
    </row>
    <row r="27" spans="2:9" ht="5.25" customHeight="1">
      <c r="B27" s="909"/>
      <c r="C27" s="338"/>
      <c r="D27" s="338"/>
    </row>
    <row r="28" spans="2:9" ht="38.25">
      <c r="B28" s="909"/>
      <c r="C28" s="339" t="s">
        <v>282</v>
      </c>
      <c r="D28" s="335" t="s">
        <v>347</v>
      </c>
      <c r="E28" s="339" t="s">
        <v>625</v>
      </c>
      <c r="F28" s="335" t="s">
        <v>348</v>
      </c>
      <c r="G28" s="335" t="s">
        <v>337</v>
      </c>
      <c r="H28" s="889" t="s">
        <v>360</v>
      </c>
      <c r="I28" s="890"/>
    </row>
    <row r="29" spans="2:9" ht="28.5" customHeight="1">
      <c r="B29" s="909"/>
      <c r="C29" s="617" t="s">
        <v>286</v>
      </c>
      <c r="D29" s="341">
        <v>6000</v>
      </c>
      <c r="E29" s="615">
        <f>D29*20%</f>
        <v>1200</v>
      </c>
      <c r="F29" s="341">
        <v>15333</v>
      </c>
      <c r="G29" s="616">
        <f>F29-D29</f>
        <v>9333</v>
      </c>
      <c r="H29" s="895">
        <f>IF(G29&gt;(2000),2,(0))</f>
        <v>2</v>
      </c>
      <c r="I29" s="895"/>
    </row>
    <row r="30" spans="2:9" ht="6.75" customHeight="1">
      <c r="B30" s="909"/>
    </row>
    <row r="31" spans="2:9" ht="25.5">
      <c r="B31" s="909"/>
      <c r="C31" s="339" t="s">
        <v>282</v>
      </c>
      <c r="D31" s="335" t="s">
        <v>349</v>
      </c>
      <c r="E31" s="335" t="s">
        <v>352</v>
      </c>
      <c r="F31" s="335" t="s">
        <v>350</v>
      </c>
      <c r="G31" s="335" t="s">
        <v>351</v>
      </c>
      <c r="H31" s="889" t="s">
        <v>359</v>
      </c>
      <c r="I31" s="890"/>
    </row>
    <row r="32" spans="2:9" ht="27" customHeight="1">
      <c r="B32" s="910"/>
      <c r="C32" s="617" t="s">
        <v>288</v>
      </c>
      <c r="D32" s="341">
        <v>2</v>
      </c>
      <c r="E32" s="615">
        <v>3</v>
      </c>
      <c r="F32" s="341">
        <v>1</v>
      </c>
      <c r="G32" s="616">
        <f>F32</f>
        <v>1</v>
      </c>
      <c r="H32" s="895">
        <f>IF(G32&gt;=(1),1,(0))</f>
        <v>1</v>
      </c>
      <c r="I32" s="895"/>
    </row>
    <row r="34" spans="2:9" ht="38.25" customHeight="1">
      <c r="B34" s="904" t="s">
        <v>342</v>
      </c>
      <c r="C34" s="335" t="s">
        <v>172</v>
      </c>
      <c r="D34" s="335" t="s">
        <v>354</v>
      </c>
      <c r="E34" s="335" t="s">
        <v>355</v>
      </c>
      <c r="F34" s="335" t="s">
        <v>356</v>
      </c>
      <c r="G34" s="335" t="s">
        <v>357</v>
      </c>
      <c r="H34" s="889" t="s">
        <v>358</v>
      </c>
      <c r="I34" s="890"/>
    </row>
    <row r="35" spans="2:9" ht="29.25" customHeight="1">
      <c r="B35" s="905"/>
      <c r="C35" s="617" t="s">
        <v>353</v>
      </c>
      <c r="D35" s="341">
        <v>5</v>
      </c>
      <c r="E35" s="615">
        <v>10</v>
      </c>
      <c r="F35" s="341">
        <f>E35-D35</f>
        <v>5</v>
      </c>
      <c r="G35" s="616">
        <f>F35</f>
        <v>5</v>
      </c>
      <c r="H35" s="895">
        <f>IF(G35&gt;=(5),10,(G35*2))</f>
        <v>10</v>
      </c>
      <c r="I35" s="895">
        <f>IF(I34&gt;=(20),20,(I34*1))</f>
        <v>0</v>
      </c>
    </row>
    <row r="36" spans="2:9" ht="7.5" customHeight="1">
      <c r="B36" s="345"/>
      <c r="C36" s="338"/>
      <c r="D36" s="338"/>
    </row>
    <row r="37" spans="2:9" ht="33.75" customHeight="1">
      <c r="G37" s="494" t="s">
        <v>365</v>
      </c>
      <c r="H37" s="906">
        <f>H13+H16+H18+H21+H23+H26+H29+H32+H35</f>
        <v>20</v>
      </c>
      <c r="I37" s="907"/>
    </row>
  </sheetData>
  <mergeCells count="31">
    <mergeCell ref="H31:I31"/>
    <mergeCell ref="H17:I17"/>
    <mergeCell ref="B34:B35"/>
    <mergeCell ref="H34:I34"/>
    <mergeCell ref="H35:I35"/>
    <mergeCell ref="H37:I37"/>
    <mergeCell ref="B25:B32"/>
    <mergeCell ref="H25:I25"/>
    <mergeCell ref="H26:I26"/>
    <mergeCell ref="H28:I28"/>
    <mergeCell ref="H29:I29"/>
    <mergeCell ref="B7:I7"/>
    <mergeCell ref="H32:I32"/>
    <mergeCell ref="C10:I10"/>
    <mergeCell ref="H12:I12"/>
    <mergeCell ref="H13:I13"/>
    <mergeCell ref="H15:I15"/>
    <mergeCell ref="H16:I16"/>
    <mergeCell ref="H20:I20"/>
    <mergeCell ref="H21:I21"/>
    <mergeCell ref="C16:C18"/>
    <mergeCell ref="H18:I18"/>
    <mergeCell ref="H22:I22"/>
    <mergeCell ref="H23:I23"/>
    <mergeCell ref="C21:C23"/>
    <mergeCell ref="B8:E8"/>
    <mergeCell ref="B2:I2"/>
    <mergeCell ref="B3:I3"/>
    <mergeCell ref="B4:I4"/>
    <mergeCell ref="B5:I5"/>
    <mergeCell ref="B6:I6"/>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5.xml><?xml version="1.0" encoding="utf-8"?>
<worksheet xmlns="http://schemas.openxmlformats.org/spreadsheetml/2006/main" xmlns:r="http://schemas.openxmlformats.org/officeDocument/2006/relationships">
  <dimension ref="B1:E35"/>
  <sheetViews>
    <sheetView topLeftCell="A22" zoomScaleSheetLayoutView="100" workbookViewId="0">
      <selection activeCell="F35" sqref="F35"/>
    </sheetView>
  </sheetViews>
  <sheetFormatPr baseColWidth="10" defaultRowHeight="12.75"/>
  <cols>
    <col min="1" max="1" width="2.28515625" customWidth="1"/>
    <col min="2" max="2" width="11.42578125" style="240" customWidth="1"/>
    <col min="3" max="3" width="23.28515625" customWidth="1"/>
    <col min="4" max="4" width="34.140625" customWidth="1"/>
    <col min="5" max="5" width="24.710937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241</v>
      </c>
      <c r="C6" s="786"/>
      <c r="D6" s="786"/>
      <c r="E6" s="787"/>
    </row>
    <row r="7" spans="2:5" ht="15.95" customHeight="1" thickBot="1">
      <c r="B7" s="788" t="s">
        <v>240</v>
      </c>
      <c r="C7" s="789"/>
      <c r="D7" s="789"/>
      <c r="E7" s="790"/>
    </row>
    <row r="8" spans="2:5" s="1" customFormat="1" ht="23.25" customHeight="1" thickBot="1">
      <c r="B8" s="745" t="str">
        <f>HABILITACION!B8</f>
        <v>PROPONENTE: THOMAS GREG &amp; SONS DE COLOMBIA S.A.</v>
      </c>
      <c r="C8" s="746"/>
      <c r="D8" s="746"/>
      <c r="E8" s="618" t="str">
        <f>HABILITACION!E8</f>
        <v>PROPUESTA No.4</v>
      </c>
    </row>
    <row r="9" spans="2:5" ht="8.25" customHeight="1" thickBot="1">
      <c r="B9" s="216"/>
      <c r="C9" s="216"/>
      <c r="D9" s="216"/>
      <c r="E9" s="248"/>
    </row>
    <row r="10" spans="2:5" ht="28.5" customHeight="1" thickBot="1">
      <c r="B10" s="281" t="s">
        <v>366</v>
      </c>
      <c r="C10" s="880" t="s">
        <v>176</v>
      </c>
      <c r="D10" s="880"/>
      <c r="E10" s="882"/>
    </row>
    <row r="11" spans="2:5" ht="10.5" customHeight="1">
      <c r="C11" s="261"/>
      <c r="D11" s="261"/>
    </row>
    <row r="12" spans="2:5" s="1" customFormat="1">
      <c r="B12" s="927" t="s">
        <v>367</v>
      </c>
      <c r="C12" s="927"/>
      <c r="D12" s="927"/>
    </row>
    <row r="13" spans="2:5" s="1" customFormat="1" ht="11.25" customHeight="1">
      <c r="B13" s="110"/>
    </row>
    <row r="14" spans="2:5" s="1" customFormat="1" ht="25.5" customHeight="1">
      <c r="B14" s="925" t="s">
        <v>368</v>
      </c>
      <c r="C14" s="925"/>
      <c r="D14" s="925" t="s">
        <v>555</v>
      </c>
      <c r="E14" s="925"/>
    </row>
    <row r="15" spans="2:5" s="1" customFormat="1" ht="5.25" customHeight="1">
      <c r="B15" s="110"/>
    </row>
    <row r="16" spans="2:5" ht="7.5" customHeight="1">
      <c r="B16" s="347"/>
      <c r="C16" s="347"/>
      <c r="D16" s="240"/>
    </row>
    <row r="17" spans="2:5">
      <c r="B17" s="489" t="s">
        <v>259</v>
      </c>
      <c r="C17" s="490" t="s">
        <v>554</v>
      </c>
      <c r="D17" s="926">
        <f>20*24</f>
        <v>480</v>
      </c>
      <c r="E17" s="926"/>
    </row>
    <row r="18" spans="2:5" ht="6" customHeight="1">
      <c r="B18" s="491"/>
      <c r="C18" s="348"/>
      <c r="D18" s="619"/>
      <c r="E18" s="619"/>
    </row>
    <row r="19" spans="2:5">
      <c r="B19" s="931" t="s">
        <v>265</v>
      </c>
      <c r="C19" s="490" t="s">
        <v>369</v>
      </c>
      <c r="D19" s="923">
        <f>11*24</f>
        <v>264</v>
      </c>
      <c r="E19" s="924"/>
    </row>
    <row r="20" spans="2:5">
      <c r="B20" s="932"/>
      <c r="C20" s="490" t="s">
        <v>370</v>
      </c>
      <c r="D20" s="923">
        <f>11*24</f>
        <v>264</v>
      </c>
      <c r="E20" s="924"/>
    </row>
    <row r="21" spans="2:5">
      <c r="B21" s="933"/>
      <c r="C21" s="490" t="s">
        <v>371</v>
      </c>
      <c r="D21" s="923">
        <f>11*24</f>
        <v>264</v>
      </c>
      <c r="E21" s="924"/>
    </row>
    <row r="22" spans="2:5" ht="5.25" customHeight="1">
      <c r="B22" s="347"/>
      <c r="C22" s="347"/>
      <c r="D22" s="110"/>
      <c r="E22" s="1"/>
    </row>
    <row r="23" spans="2:5" ht="33" customHeight="1">
      <c r="B23" s="928" t="s">
        <v>372</v>
      </c>
      <c r="C23" s="929"/>
      <c r="D23" s="930">
        <f>(D19+D20+D21)/3</f>
        <v>264</v>
      </c>
      <c r="E23" s="930"/>
    </row>
    <row r="24" spans="2:5" ht="13.5" thickBot="1"/>
    <row r="25" spans="2:5" ht="15.75">
      <c r="B25" s="920" t="s">
        <v>629</v>
      </c>
      <c r="C25" s="921"/>
      <c r="D25" s="922"/>
      <c r="E25" s="723">
        <v>99.75</v>
      </c>
    </row>
    <row r="26" spans="2:5" ht="15.75">
      <c r="B26" s="911" t="s">
        <v>630</v>
      </c>
      <c r="C26" s="912"/>
      <c r="D26" s="913"/>
      <c r="E26" s="724">
        <f>D17</f>
        <v>480</v>
      </c>
    </row>
    <row r="27" spans="2:5" ht="16.5" thickBot="1">
      <c r="B27" s="911" t="s">
        <v>631</v>
      </c>
      <c r="C27" s="912"/>
      <c r="D27" s="913"/>
      <c r="E27" s="725">
        <v>5</v>
      </c>
    </row>
    <row r="28" spans="2:5" ht="16.5" thickBot="1">
      <c r="B28" s="914" t="s">
        <v>632</v>
      </c>
      <c r="C28" s="915"/>
      <c r="D28" s="916"/>
      <c r="E28" s="722">
        <v>0</v>
      </c>
    </row>
    <row r="29" spans="2:5" ht="13.5" thickBot="1"/>
    <row r="30" spans="2:5" ht="15.75">
      <c r="B30" s="920" t="s">
        <v>629</v>
      </c>
      <c r="C30" s="921"/>
      <c r="D30" s="922"/>
      <c r="E30" s="723">
        <v>27.5</v>
      </c>
    </row>
    <row r="31" spans="2:5" ht="15.75">
      <c r="B31" s="911" t="s">
        <v>633</v>
      </c>
      <c r="C31" s="912"/>
      <c r="D31" s="913"/>
      <c r="E31" s="724">
        <f>D23</f>
        <v>264</v>
      </c>
    </row>
    <row r="32" spans="2:5" ht="16.5" thickBot="1">
      <c r="B32" s="911" t="s">
        <v>631</v>
      </c>
      <c r="C32" s="912"/>
      <c r="D32" s="913"/>
      <c r="E32" s="725">
        <v>3</v>
      </c>
    </row>
    <row r="33" spans="2:5" ht="16.5" thickBot="1">
      <c r="B33" s="914" t="s">
        <v>632</v>
      </c>
      <c r="C33" s="915"/>
      <c r="D33" s="916"/>
      <c r="E33" s="722">
        <v>0</v>
      </c>
    </row>
    <row r="34" spans="2:5" ht="13.5" thickBot="1"/>
    <row r="35" spans="2:5" ht="16.5" thickBot="1">
      <c r="B35" s="917" t="s">
        <v>634</v>
      </c>
      <c r="C35" s="918"/>
      <c r="D35" s="919"/>
      <c r="E35" s="722">
        <v>0</v>
      </c>
    </row>
  </sheetData>
  <mergeCells count="27">
    <mergeCell ref="B23:C23"/>
    <mergeCell ref="D23:E23"/>
    <mergeCell ref="B2:E2"/>
    <mergeCell ref="B3:E3"/>
    <mergeCell ref="B4:E4"/>
    <mergeCell ref="B5:E5"/>
    <mergeCell ref="B6:E6"/>
    <mergeCell ref="B19:B21"/>
    <mergeCell ref="D19:E19"/>
    <mergeCell ref="D20:E20"/>
    <mergeCell ref="D21:E21"/>
    <mergeCell ref="D14:E14"/>
    <mergeCell ref="D17:E17"/>
    <mergeCell ref="B12:D12"/>
    <mergeCell ref="B7:E7"/>
    <mergeCell ref="B8:D8"/>
    <mergeCell ref="C10:E10"/>
    <mergeCell ref="B14:C14"/>
    <mergeCell ref="B32:D32"/>
    <mergeCell ref="B33:D33"/>
    <mergeCell ref="B35:D35"/>
    <mergeCell ref="B25:D25"/>
    <mergeCell ref="B26:D26"/>
    <mergeCell ref="B27:D27"/>
    <mergeCell ref="B28:D28"/>
    <mergeCell ref="B30:D30"/>
    <mergeCell ref="B31:D31"/>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6.xml><?xml version="1.0" encoding="utf-8"?>
<worksheet xmlns="http://schemas.openxmlformats.org/spreadsheetml/2006/main" xmlns:r="http://schemas.openxmlformats.org/officeDocument/2006/relationships">
  <dimension ref="B1:H23"/>
  <sheetViews>
    <sheetView topLeftCell="C12" zoomScaleSheetLayoutView="100" workbookViewId="0">
      <selection activeCell="F21" sqref="F21"/>
    </sheetView>
  </sheetViews>
  <sheetFormatPr baseColWidth="10" defaultRowHeight="12.75"/>
  <cols>
    <col min="1" max="1" width="2.28515625" customWidth="1"/>
    <col min="2" max="2" width="11.42578125" style="240" customWidth="1"/>
    <col min="3" max="4" width="23.28515625" customWidth="1"/>
    <col min="5" max="5" width="22.7109375" customWidth="1"/>
    <col min="6" max="6" width="24.7109375" customWidth="1"/>
    <col min="7" max="7" width="25.5703125" customWidth="1"/>
  </cols>
  <sheetData>
    <row r="1" spans="2:7" ht="12" customHeight="1"/>
    <row r="2" spans="2:7" ht="24.95" customHeight="1">
      <c r="B2" s="783" t="str">
        <f>HABILITACION!B2</f>
        <v>REPUBLICA DE COLOMBIA</v>
      </c>
      <c r="C2" s="783"/>
      <c r="D2" s="783"/>
      <c r="E2" s="783"/>
      <c r="F2" s="783"/>
      <c r="G2" s="783"/>
    </row>
    <row r="3" spans="2:7" ht="24.95" customHeight="1">
      <c r="B3" s="783" t="str">
        <f>HABILITACION!B3</f>
        <v>INSTITUTO COLOMBIANO PARA LA EVALUACIÓN DE LA EDUCACIÓN - ICFES</v>
      </c>
      <c r="C3" s="783"/>
      <c r="D3" s="783"/>
      <c r="E3" s="783"/>
      <c r="F3" s="783"/>
      <c r="G3" s="783"/>
    </row>
    <row r="4" spans="2:7" ht="24.95" customHeight="1">
      <c r="B4" s="784" t="str">
        <f>HABILITACION!B4</f>
        <v>CONVOCATORIA PUBLICA CP - 002 - 2013</v>
      </c>
      <c r="C4" s="784"/>
      <c r="D4" s="784"/>
      <c r="E4" s="784"/>
      <c r="F4" s="784"/>
      <c r="G4" s="784"/>
    </row>
    <row r="5" spans="2:7" ht="24.95" customHeight="1" thickBot="1">
      <c r="B5" s="937" t="str">
        <f>HABILITACION!B5</f>
        <v>CONTRATAR LA IMPRESIÓN Y EMPAQUE DE MATERIALES PARA PRUEBAS DEL ICFES</v>
      </c>
      <c r="C5" s="937"/>
      <c r="D5" s="937"/>
      <c r="E5" s="937"/>
      <c r="F5" s="937"/>
      <c r="G5" s="937"/>
    </row>
    <row r="6" spans="2:7" ht="15.95" customHeight="1">
      <c r="B6" s="785" t="s">
        <v>241</v>
      </c>
      <c r="C6" s="786"/>
      <c r="D6" s="786"/>
      <c r="E6" s="786"/>
      <c r="F6" s="786"/>
      <c r="G6" s="787"/>
    </row>
    <row r="7" spans="2:7" ht="15.95" customHeight="1" thickBot="1">
      <c r="B7" s="788" t="s">
        <v>240</v>
      </c>
      <c r="C7" s="789"/>
      <c r="D7" s="789"/>
      <c r="E7" s="789"/>
      <c r="F7" s="789"/>
      <c r="G7" s="790"/>
    </row>
    <row r="8" spans="2:7" s="1" customFormat="1" ht="23.25" customHeight="1" thickBot="1">
      <c r="B8" s="745" t="str">
        <f>HABILITACION!B8</f>
        <v>PROPONENTE: THOMAS GREG &amp; SONS DE COLOMBIA S.A.</v>
      </c>
      <c r="C8" s="746"/>
      <c r="D8" s="746"/>
      <c r="E8" s="746"/>
      <c r="F8" s="936"/>
      <c r="G8" s="621" t="str">
        <f>HABILITACION!E8</f>
        <v>PROPUESTA No.4</v>
      </c>
    </row>
    <row r="9" spans="2:7" ht="8.25" customHeight="1" thickBot="1">
      <c r="B9" s="216"/>
      <c r="C9" s="351"/>
      <c r="D9" s="351"/>
      <c r="E9" s="351"/>
      <c r="F9" s="352"/>
    </row>
    <row r="10" spans="2:7" ht="28.5" customHeight="1" thickBot="1">
      <c r="B10" s="350" t="s">
        <v>373</v>
      </c>
      <c r="C10" s="938" t="s">
        <v>374</v>
      </c>
      <c r="D10" s="939"/>
      <c r="E10" s="939"/>
      <c r="F10" s="939"/>
      <c r="G10" s="940"/>
    </row>
    <row r="11" spans="2:7" ht="10.5" customHeight="1">
      <c r="C11" s="261"/>
      <c r="D11" s="261"/>
      <c r="E11" s="261"/>
    </row>
    <row r="12" spans="2:7" ht="25.5">
      <c r="B12" s="342" t="s">
        <v>261</v>
      </c>
      <c r="C12" s="339" t="s">
        <v>376</v>
      </c>
      <c r="D12" s="335" t="s">
        <v>379</v>
      </c>
      <c r="E12" s="335" t="s">
        <v>380</v>
      </c>
      <c r="F12" s="335" t="s">
        <v>381</v>
      </c>
      <c r="G12" s="335" t="s">
        <v>382</v>
      </c>
    </row>
    <row r="13" spans="2:7" ht="21" customHeight="1">
      <c r="B13" s="343" t="s">
        <v>245</v>
      </c>
      <c r="C13" s="340" t="s">
        <v>371</v>
      </c>
      <c r="D13" s="341">
        <v>8</v>
      </c>
      <c r="E13" s="341">
        <v>16</v>
      </c>
      <c r="F13" s="616">
        <f>E13-D13</f>
        <v>8</v>
      </c>
      <c r="G13" s="346">
        <f>IF(F13&gt;=(3),3,(F13*1))</f>
        <v>3</v>
      </c>
    </row>
    <row r="14" spans="2:7" ht="4.5" customHeight="1">
      <c r="B14" s="343"/>
      <c r="C14" s="338"/>
      <c r="D14" s="338"/>
      <c r="E14" s="1"/>
      <c r="F14" s="1"/>
      <c r="G14" s="1"/>
    </row>
    <row r="15" spans="2:7" ht="20.25" customHeight="1">
      <c r="B15" s="343" t="s">
        <v>246</v>
      </c>
      <c r="C15" s="340" t="s">
        <v>369</v>
      </c>
      <c r="D15" s="341">
        <v>7</v>
      </c>
      <c r="E15" s="341">
        <v>14</v>
      </c>
      <c r="F15" s="616">
        <f>E15-D15</f>
        <v>7</v>
      </c>
      <c r="G15" s="346">
        <f>IF(F15&gt;=(3),3,(F15*1))</f>
        <v>3</v>
      </c>
    </row>
    <row r="16" spans="2:7" ht="5.25" customHeight="1">
      <c r="B16" s="343"/>
      <c r="C16" s="353"/>
      <c r="D16" s="354"/>
      <c r="E16" s="354"/>
      <c r="F16" s="620"/>
      <c r="G16" s="355"/>
    </row>
    <row r="17" spans="2:8" ht="21.75" customHeight="1">
      <c r="B17" s="343" t="s">
        <v>247</v>
      </c>
      <c r="C17" s="340" t="s">
        <v>377</v>
      </c>
      <c r="D17" s="341">
        <v>15</v>
      </c>
      <c r="E17" s="341">
        <v>34</v>
      </c>
      <c r="F17" s="616">
        <f>E17-D17</f>
        <v>19</v>
      </c>
      <c r="G17" s="346">
        <f>IF(F17&gt;=(3),3,(F17*1))</f>
        <v>3</v>
      </c>
    </row>
    <row r="18" spans="2:8" ht="5.25" customHeight="1">
      <c r="B18" s="343"/>
      <c r="C18" s="353"/>
      <c r="D18" s="354"/>
      <c r="E18" s="354"/>
      <c r="F18" s="620"/>
      <c r="G18" s="355"/>
    </row>
    <row r="19" spans="2:8" ht="19.5" customHeight="1">
      <c r="B19" s="343" t="s">
        <v>248</v>
      </c>
      <c r="C19" s="340" t="s">
        <v>370</v>
      </c>
      <c r="D19" s="341">
        <v>8</v>
      </c>
      <c r="E19" s="341">
        <v>17</v>
      </c>
      <c r="F19" s="616">
        <f>E19-D19</f>
        <v>9</v>
      </c>
      <c r="G19" s="346">
        <f>IF(F19&gt;=(3),3,(F19*1))</f>
        <v>3</v>
      </c>
    </row>
    <row r="20" spans="2:8" ht="4.5" customHeight="1">
      <c r="B20" s="343"/>
      <c r="C20" s="1"/>
      <c r="D20" s="1"/>
      <c r="E20" s="1"/>
      <c r="F20" s="1"/>
      <c r="G20" s="1"/>
    </row>
    <row r="21" spans="2:8" ht="22.5" customHeight="1">
      <c r="B21" s="344" t="s">
        <v>249</v>
      </c>
      <c r="C21" s="340" t="s">
        <v>378</v>
      </c>
      <c r="D21" s="341">
        <v>4</v>
      </c>
      <c r="E21" s="341">
        <v>8</v>
      </c>
      <c r="F21" s="616">
        <f>E21-D21</f>
        <v>4</v>
      </c>
      <c r="G21" s="346">
        <f>IF(F21&gt;=(3),3,(F21*1))</f>
        <v>3</v>
      </c>
    </row>
    <row r="22" spans="2:8" ht="9" customHeight="1" thickBot="1">
      <c r="E22" s="1"/>
      <c r="F22" s="1"/>
    </row>
    <row r="23" spans="2:8" ht="31.5" customHeight="1" thickBot="1">
      <c r="E23" s="934" t="s">
        <v>383</v>
      </c>
      <c r="F23" s="935"/>
      <c r="G23" s="356">
        <f>SUM(G13:G21)</f>
        <v>15</v>
      </c>
      <c r="H23" s="357"/>
    </row>
  </sheetData>
  <mergeCells count="9">
    <mergeCell ref="E23:F23"/>
    <mergeCell ref="B8:F8"/>
    <mergeCell ref="B6:G6"/>
    <mergeCell ref="B7:G7"/>
    <mergeCell ref="B2:G2"/>
    <mergeCell ref="B3:G3"/>
    <mergeCell ref="B4:G4"/>
    <mergeCell ref="B5:G5"/>
    <mergeCell ref="C10:G1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7.xml><?xml version="1.0" encoding="utf-8"?>
<worksheet xmlns="http://schemas.openxmlformats.org/spreadsheetml/2006/main" xmlns:r="http://schemas.openxmlformats.org/officeDocument/2006/relationships">
  <dimension ref="B1:H64"/>
  <sheetViews>
    <sheetView topLeftCell="E43" zoomScale="90" zoomScaleNormal="90" zoomScaleSheetLayoutView="100" workbookViewId="0">
      <selection activeCell="H44" sqref="H44:H53"/>
    </sheetView>
  </sheetViews>
  <sheetFormatPr baseColWidth="10" defaultRowHeight="12.75"/>
  <cols>
    <col min="1" max="1" width="2.28515625" customWidth="1"/>
    <col min="2" max="2" width="8.28515625" style="240" customWidth="1"/>
    <col min="3" max="3" width="8.28515625" customWidth="1"/>
    <col min="4" max="4" width="46.140625" customWidth="1"/>
    <col min="5" max="5" width="20" customWidth="1"/>
    <col min="6" max="6" width="20.42578125"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467</v>
      </c>
      <c r="C6" s="786"/>
      <c r="D6" s="786"/>
      <c r="E6" s="786"/>
      <c r="F6" s="786"/>
      <c r="G6" s="786"/>
      <c r="H6" s="787"/>
    </row>
    <row r="7" spans="2:8" ht="15.95" customHeight="1" thickBot="1">
      <c r="B7" s="941" t="s">
        <v>384</v>
      </c>
      <c r="C7" s="741"/>
      <c r="D7" s="741"/>
      <c r="E7" s="741"/>
      <c r="F7" s="741"/>
      <c r="G7" s="741"/>
      <c r="H7" s="942"/>
    </row>
    <row r="8" spans="2:8" s="1" customFormat="1" ht="23.25" customHeight="1" thickBot="1">
      <c r="B8" s="745" t="str">
        <f>HABILITACION!B8</f>
        <v>PROPONENTE: THOMAS GREG &amp; SONS DE COLOMBIA S.A.</v>
      </c>
      <c r="C8" s="746"/>
      <c r="D8" s="746"/>
      <c r="E8" s="746"/>
      <c r="F8" s="936"/>
      <c r="G8" s="943" t="str">
        <f>HABILITACION!E8</f>
        <v>PROPUESTA No.4</v>
      </c>
      <c r="H8" s="944"/>
    </row>
    <row r="9" spans="2:8" ht="8.25" customHeight="1" thickBot="1">
      <c r="B9" s="397"/>
      <c r="C9" s="397"/>
      <c r="D9" s="397"/>
      <c r="E9" s="397"/>
      <c r="F9" s="352"/>
    </row>
    <row r="10" spans="2:8" ht="24.75" customHeight="1" thickBot="1">
      <c r="B10" s="945" t="s">
        <v>432</v>
      </c>
      <c r="C10" s="946"/>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387</v>
      </c>
      <c r="E15" s="374" t="s">
        <v>388</v>
      </c>
      <c r="F15" s="375">
        <v>0</v>
      </c>
      <c r="G15" s="409"/>
      <c r="H15" s="409">
        <f>G15*F15</f>
        <v>0</v>
      </c>
    </row>
    <row r="16" spans="2:8" ht="36.75" customHeight="1">
      <c r="B16" s="371"/>
      <c r="C16" s="372">
        <f>C15+1</f>
        <v>2</v>
      </c>
      <c r="D16" s="373" t="s">
        <v>389</v>
      </c>
      <c r="E16" s="374" t="s">
        <v>388</v>
      </c>
      <c r="F16" s="375">
        <v>0</v>
      </c>
      <c r="G16" s="409"/>
      <c r="H16" s="409">
        <f t="shared" ref="H16:H25" si="0">G16*F16</f>
        <v>0</v>
      </c>
    </row>
    <row r="17" spans="2:8" ht="39" customHeight="1">
      <c r="B17" s="371"/>
      <c r="C17" s="372">
        <f>C16+1</f>
        <v>3</v>
      </c>
      <c r="D17" s="373" t="s">
        <v>390</v>
      </c>
      <c r="E17" s="374" t="s">
        <v>388</v>
      </c>
      <c r="F17" s="375">
        <v>350000</v>
      </c>
      <c r="G17" s="409">
        <v>1327</v>
      </c>
      <c r="H17" s="409">
        <f t="shared" si="0"/>
        <v>464450000</v>
      </c>
    </row>
    <row r="18" spans="2:8" ht="33.75">
      <c r="B18" s="371"/>
      <c r="C18" s="372">
        <f>C17+1</f>
        <v>4</v>
      </c>
      <c r="D18" s="373" t="s">
        <v>391</v>
      </c>
      <c r="E18" s="374" t="s">
        <v>388</v>
      </c>
      <c r="F18" s="375">
        <v>0</v>
      </c>
      <c r="G18" s="409"/>
      <c r="H18" s="409">
        <f t="shared" si="0"/>
        <v>0</v>
      </c>
    </row>
    <row r="19" spans="2:8" ht="36.75" customHeight="1">
      <c r="B19" s="371"/>
      <c r="C19" s="372">
        <f t="shared" ref="C19:C58" si="1">C18+1</f>
        <v>5</v>
      </c>
      <c r="D19" s="373" t="s">
        <v>392</v>
      </c>
      <c r="E19" s="374" t="s">
        <v>388</v>
      </c>
      <c r="F19" s="375">
        <v>0</v>
      </c>
      <c r="G19" s="409"/>
      <c r="H19" s="409">
        <f t="shared" si="0"/>
        <v>0</v>
      </c>
    </row>
    <row r="20" spans="2:8" ht="26.25" customHeight="1">
      <c r="B20" s="376"/>
      <c r="C20" s="372">
        <f t="shared" si="1"/>
        <v>6</v>
      </c>
      <c r="D20" s="373" t="s">
        <v>393</v>
      </c>
      <c r="E20" s="374" t="s">
        <v>388</v>
      </c>
      <c r="F20" s="377">
        <v>350000</v>
      </c>
      <c r="G20" s="410">
        <v>124</v>
      </c>
      <c r="H20" s="409">
        <f t="shared" si="0"/>
        <v>43400000</v>
      </c>
    </row>
    <row r="21" spans="2:8" ht="14.25">
      <c r="B21" s="376"/>
      <c r="C21" s="372">
        <f t="shared" si="1"/>
        <v>7</v>
      </c>
      <c r="D21" s="378" t="s">
        <v>394</v>
      </c>
      <c r="E21" s="374" t="s">
        <v>388</v>
      </c>
      <c r="F21" s="377">
        <v>175000</v>
      </c>
      <c r="G21" s="410">
        <v>37</v>
      </c>
      <c r="H21" s="409">
        <f t="shared" si="0"/>
        <v>6475000</v>
      </c>
    </row>
    <row r="22" spans="2:8" ht="14.25">
      <c r="B22" s="376"/>
      <c r="C22" s="372">
        <f t="shared" si="1"/>
        <v>8</v>
      </c>
      <c r="D22" s="378" t="s">
        <v>395</v>
      </c>
      <c r="E22" s="374" t="s">
        <v>388</v>
      </c>
      <c r="F22" s="377">
        <v>0</v>
      </c>
      <c r="G22" s="410"/>
      <c r="H22" s="409">
        <f t="shared" si="0"/>
        <v>0</v>
      </c>
    </row>
    <row r="23" spans="2:8" ht="14.25">
      <c r="B23" s="376"/>
      <c r="C23" s="372">
        <f t="shared" si="1"/>
        <v>9</v>
      </c>
      <c r="D23" s="378" t="s">
        <v>396</v>
      </c>
      <c r="E23" s="374" t="s">
        <v>388</v>
      </c>
      <c r="F23" s="377">
        <v>0</v>
      </c>
      <c r="G23" s="410"/>
      <c r="H23" s="409">
        <f t="shared" si="0"/>
        <v>0</v>
      </c>
    </row>
    <row r="24" spans="2:8" ht="14.25">
      <c r="B24" s="376"/>
      <c r="C24" s="372">
        <f t="shared" si="1"/>
        <v>10</v>
      </c>
      <c r="D24" s="378" t="s">
        <v>397</v>
      </c>
      <c r="E24" s="379" t="s">
        <v>388</v>
      </c>
      <c r="F24" s="377">
        <v>5834</v>
      </c>
      <c r="G24" s="410">
        <v>362</v>
      </c>
      <c r="H24" s="409">
        <f t="shared" si="0"/>
        <v>2111908</v>
      </c>
    </row>
    <row r="25" spans="2:8" ht="22.5">
      <c r="B25" s="376"/>
      <c r="C25" s="372">
        <f t="shared" si="1"/>
        <v>11</v>
      </c>
      <c r="D25" s="380" t="s">
        <v>398</v>
      </c>
      <c r="E25" s="381" t="s">
        <v>388</v>
      </c>
      <c r="F25" s="382">
        <v>350000</v>
      </c>
      <c r="G25" s="411">
        <v>158</v>
      </c>
      <c r="H25" s="409">
        <f t="shared" si="0"/>
        <v>55300000</v>
      </c>
    </row>
    <row r="26" spans="2:8" ht="24" customHeight="1">
      <c r="B26" s="376">
        <v>2</v>
      </c>
      <c r="C26" s="372"/>
      <c r="D26" s="383" t="s">
        <v>399</v>
      </c>
      <c r="E26" s="384"/>
      <c r="F26" s="360"/>
      <c r="G26" s="414"/>
      <c r="H26" s="415"/>
    </row>
    <row r="27" spans="2:8" ht="32.25" customHeight="1">
      <c r="B27" s="385"/>
      <c r="C27" s="372">
        <f t="shared" si="1"/>
        <v>1</v>
      </c>
      <c r="D27" s="386" t="s">
        <v>400</v>
      </c>
      <c r="E27" s="387" t="s">
        <v>388</v>
      </c>
      <c r="F27" s="382">
        <v>6889</v>
      </c>
      <c r="G27" s="416">
        <v>778</v>
      </c>
      <c r="H27" s="417">
        <f>G27*F27</f>
        <v>5359642</v>
      </c>
    </row>
    <row r="28" spans="2:8" ht="14.25">
      <c r="B28" s="385"/>
      <c r="C28" s="372">
        <f t="shared" si="1"/>
        <v>2</v>
      </c>
      <c r="D28" s="388" t="s">
        <v>401</v>
      </c>
      <c r="E28" s="387" t="s">
        <v>388</v>
      </c>
      <c r="F28" s="382">
        <v>217</v>
      </c>
      <c r="G28" s="418">
        <v>1333</v>
      </c>
      <c r="H28" s="419">
        <f>G28*F28</f>
        <v>289261</v>
      </c>
    </row>
    <row r="29" spans="2:8" ht="14.25">
      <c r="B29" s="385"/>
      <c r="C29" s="372">
        <f t="shared" si="1"/>
        <v>3</v>
      </c>
      <c r="D29" s="388" t="s">
        <v>402</v>
      </c>
      <c r="E29" s="387" t="s">
        <v>388</v>
      </c>
      <c r="F29" s="382">
        <v>217</v>
      </c>
      <c r="G29" s="418">
        <v>1666</v>
      </c>
      <c r="H29" s="419">
        <f t="shared" ref="H29:H58" si="2">G29*F29</f>
        <v>361522</v>
      </c>
    </row>
    <row r="30" spans="2:8" ht="22.5">
      <c r="B30" s="385"/>
      <c r="C30" s="372">
        <f t="shared" si="1"/>
        <v>4</v>
      </c>
      <c r="D30" s="386" t="s">
        <v>403</v>
      </c>
      <c r="E30" s="387" t="s">
        <v>388</v>
      </c>
      <c r="F30" s="382">
        <v>407</v>
      </c>
      <c r="G30" s="418">
        <v>1111</v>
      </c>
      <c r="H30" s="419">
        <f t="shared" si="2"/>
        <v>452177</v>
      </c>
    </row>
    <row r="31" spans="2:8" ht="14.25">
      <c r="B31" s="385"/>
      <c r="C31" s="372">
        <f t="shared" si="1"/>
        <v>5</v>
      </c>
      <c r="D31" s="388" t="s">
        <v>404</v>
      </c>
      <c r="E31" s="387" t="s">
        <v>388</v>
      </c>
      <c r="F31" s="382">
        <v>217</v>
      </c>
      <c r="G31" s="418">
        <v>444</v>
      </c>
      <c r="H31" s="419">
        <f t="shared" si="2"/>
        <v>96348</v>
      </c>
    </row>
    <row r="32" spans="2:8" ht="14.25">
      <c r="B32" s="385"/>
      <c r="C32" s="372">
        <f t="shared" si="1"/>
        <v>6</v>
      </c>
      <c r="D32" s="388" t="s">
        <v>405</v>
      </c>
      <c r="E32" s="387" t="s">
        <v>388</v>
      </c>
      <c r="F32" s="382">
        <v>8262</v>
      </c>
      <c r="G32" s="418">
        <v>333</v>
      </c>
      <c r="H32" s="419">
        <f t="shared" si="2"/>
        <v>2751246</v>
      </c>
    </row>
    <row r="33" spans="2:8" ht="14.25">
      <c r="B33" s="385"/>
      <c r="C33" s="372">
        <f t="shared" si="1"/>
        <v>7</v>
      </c>
      <c r="D33" s="388" t="s">
        <v>406</v>
      </c>
      <c r="E33" s="387" t="s">
        <v>388</v>
      </c>
      <c r="F33" s="382">
        <v>7212</v>
      </c>
      <c r="G33" s="418">
        <v>333</v>
      </c>
      <c r="H33" s="419">
        <f t="shared" si="2"/>
        <v>2401596</v>
      </c>
    </row>
    <row r="34" spans="2:8" ht="14.25">
      <c r="B34" s="385"/>
      <c r="C34" s="372">
        <f t="shared" si="1"/>
        <v>8</v>
      </c>
      <c r="D34" s="388" t="s">
        <v>407</v>
      </c>
      <c r="E34" s="387" t="s">
        <v>388</v>
      </c>
      <c r="F34" s="382">
        <v>2457</v>
      </c>
      <c r="G34" s="418">
        <v>333</v>
      </c>
      <c r="H34" s="419">
        <f t="shared" si="2"/>
        <v>818181</v>
      </c>
    </row>
    <row r="35" spans="2:8" ht="14.25">
      <c r="B35" s="385"/>
      <c r="C35" s="372">
        <f t="shared" si="1"/>
        <v>9</v>
      </c>
      <c r="D35" s="388" t="s">
        <v>408</v>
      </c>
      <c r="E35" s="387" t="s">
        <v>388</v>
      </c>
      <c r="F35" s="382">
        <v>189</v>
      </c>
      <c r="G35" s="418">
        <v>555</v>
      </c>
      <c r="H35" s="419">
        <f t="shared" si="2"/>
        <v>104895</v>
      </c>
    </row>
    <row r="36" spans="2:8" ht="14.25">
      <c r="B36" s="385"/>
      <c r="C36" s="372">
        <f t="shared" si="1"/>
        <v>10</v>
      </c>
      <c r="D36" s="388" t="s">
        <v>409</v>
      </c>
      <c r="E36" s="387" t="s">
        <v>388</v>
      </c>
      <c r="F36" s="382">
        <v>5834</v>
      </c>
      <c r="G36" s="418">
        <v>200</v>
      </c>
      <c r="H36" s="419">
        <f t="shared" si="2"/>
        <v>1166800</v>
      </c>
    </row>
    <row r="37" spans="2:8" ht="14.25">
      <c r="B37" s="385"/>
      <c r="C37" s="372">
        <f t="shared" si="1"/>
        <v>11</v>
      </c>
      <c r="D37" s="388" t="s">
        <v>410</v>
      </c>
      <c r="E37" s="387" t="s">
        <v>388</v>
      </c>
      <c r="F37" s="382">
        <v>756</v>
      </c>
      <c r="G37" s="418">
        <v>333</v>
      </c>
      <c r="H37" s="419">
        <f t="shared" si="2"/>
        <v>251748</v>
      </c>
    </row>
    <row r="38" spans="2:8" ht="14.25">
      <c r="B38" s="385"/>
      <c r="C38" s="372">
        <f t="shared" si="1"/>
        <v>12</v>
      </c>
      <c r="D38" s="388" t="s">
        <v>411</v>
      </c>
      <c r="E38" s="387" t="s">
        <v>388</v>
      </c>
      <c r="F38" s="382">
        <v>189</v>
      </c>
      <c r="G38" s="418">
        <v>556</v>
      </c>
      <c r="H38" s="419">
        <f t="shared" si="2"/>
        <v>105084</v>
      </c>
    </row>
    <row r="39" spans="2:8" ht="14.25">
      <c r="B39" s="385"/>
      <c r="C39" s="372">
        <f t="shared" si="1"/>
        <v>13</v>
      </c>
      <c r="D39" s="388" t="s">
        <v>412</v>
      </c>
      <c r="E39" s="387" t="s">
        <v>388</v>
      </c>
      <c r="F39" s="382">
        <v>12424</v>
      </c>
      <c r="G39" s="418">
        <v>247</v>
      </c>
      <c r="H39" s="419">
        <f t="shared" si="2"/>
        <v>3068728</v>
      </c>
    </row>
    <row r="40" spans="2:8" ht="14.25">
      <c r="B40" s="385"/>
      <c r="C40" s="372">
        <f t="shared" si="1"/>
        <v>14</v>
      </c>
      <c r="D40" s="388" t="s">
        <v>413</v>
      </c>
      <c r="E40" s="387" t="s">
        <v>388</v>
      </c>
      <c r="F40" s="382">
        <v>5834</v>
      </c>
      <c r="G40" s="418">
        <v>356</v>
      </c>
      <c r="H40" s="419">
        <f t="shared" si="2"/>
        <v>2076904</v>
      </c>
    </row>
    <row r="41" spans="2:8" ht="14.25">
      <c r="B41" s="385"/>
      <c r="C41" s="372">
        <f t="shared" si="1"/>
        <v>15</v>
      </c>
      <c r="D41" s="388" t="s">
        <v>414</v>
      </c>
      <c r="E41" s="387" t="s">
        <v>388</v>
      </c>
      <c r="F41" s="382">
        <v>1189</v>
      </c>
      <c r="G41" s="418">
        <v>129</v>
      </c>
      <c r="H41" s="419">
        <f t="shared" si="2"/>
        <v>153381</v>
      </c>
    </row>
    <row r="42" spans="2:8" ht="22.5">
      <c r="B42" s="385"/>
      <c r="C42" s="372">
        <f t="shared" si="1"/>
        <v>16</v>
      </c>
      <c r="D42" s="389" t="s">
        <v>415</v>
      </c>
      <c r="E42" s="387" t="s">
        <v>388</v>
      </c>
      <c r="F42" s="382">
        <v>189</v>
      </c>
      <c r="G42" s="418">
        <v>592</v>
      </c>
      <c r="H42" s="419">
        <f t="shared" si="2"/>
        <v>111888</v>
      </c>
    </row>
    <row r="43" spans="2:8" ht="22.5">
      <c r="B43" s="385"/>
      <c r="C43" s="372">
        <f t="shared" si="1"/>
        <v>17</v>
      </c>
      <c r="D43" s="389" t="s">
        <v>416</v>
      </c>
      <c r="E43" s="387" t="s">
        <v>388</v>
      </c>
      <c r="F43" s="382">
        <v>378</v>
      </c>
      <c r="G43" s="418">
        <v>1319</v>
      </c>
      <c r="H43" s="419">
        <f t="shared" si="2"/>
        <v>498582</v>
      </c>
    </row>
    <row r="44" spans="2:8" ht="14.25">
      <c r="B44" s="385"/>
      <c r="C44" s="372">
        <f t="shared" si="1"/>
        <v>18</v>
      </c>
      <c r="D44" s="389" t="s">
        <v>417</v>
      </c>
      <c r="E44" s="387" t="s">
        <v>388</v>
      </c>
      <c r="F44" s="382">
        <v>7253</v>
      </c>
      <c r="G44" s="418">
        <v>278</v>
      </c>
      <c r="H44" s="419">
        <f t="shared" si="2"/>
        <v>2016334</v>
      </c>
    </row>
    <row r="45" spans="2:8" ht="14.25">
      <c r="B45" s="385"/>
      <c r="C45" s="372">
        <f t="shared" si="1"/>
        <v>19</v>
      </c>
      <c r="D45" s="389" t="s">
        <v>418</v>
      </c>
      <c r="E45" s="387" t="s">
        <v>388</v>
      </c>
      <c r="F45" s="382">
        <v>189</v>
      </c>
      <c r="G45" s="418">
        <v>278</v>
      </c>
      <c r="H45" s="419">
        <f t="shared" si="2"/>
        <v>52542</v>
      </c>
    </row>
    <row r="46" spans="2:8" ht="14.25">
      <c r="B46" s="385"/>
      <c r="C46" s="372">
        <f t="shared" si="1"/>
        <v>20</v>
      </c>
      <c r="D46" s="389" t="s">
        <v>419</v>
      </c>
      <c r="E46" s="387" t="s">
        <v>388</v>
      </c>
      <c r="F46" s="382">
        <v>189</v>
      </c>
      <c r="G46" s="418">
        <v>222</v>
      </c>
      <c r="H46" s="419">
        <f t="shared" si="2"/>
        <v>41958</v>
      </c>
    </row>
    <row r="47" spans="2:8" ht="14.25">
      <c r="B47" s="385"/>
      <c r="C47" s="372">
        <f t="shared" si="1"/>
        <v>21</v>
      </c>
      <c r="D47" s="389" t="s">
        <v>420</v>
      </c>
      <c r="E47" s="387" t="s">
        <v>388</v>
      </c>
      <c r="F47" s="382">
        <v>189</v>
      </c>
      <c r="G47" s="418">
        <v>978</v>
      </c>
      <c r="H47" s="419">
        <f t="shared" si="2"/>
        <v>184842</v>
      </c>
    </row>
    <row r="48" spans="2:8" ht="14.25">
      <c r="B48" s="385"/>
      <c r="C48" s="372">
        <f t="shared" si="1"/>
        <v>22</v>
      </c>
      <c r="D48" s="389" t="s">
        <v>421</v>
      </c>
      <c r="E48" s="387" t="s">
        <v>388</v>
      </c>
      <c r="F48" s="382">
        <v>5834</v>
      </c>
      <c r="G48" s="418">
        <v>35</v>
      </c>
      <c r="H48" s="419">
        <f t="shared" si="2"/>
        <v>204190</v>
      </c>
    </row>
    <row r="49" spans="2:8" ht="14.25">
      <c r="B49" s="385"/>
      <c r="C49" s="372">
        <f t="shared" si="1"/>
        <v>23</v>
      </c>
      <c r="D49" s="389" t="s">
        <v>422</v>
      </c>
      <c r="E49" s="387" t="s">
        <v>388</v>
      </c>
      <c r="F49" s="382">
        <v>189</v>
      </c>
      <c r="G49" s="418">
        <v>49</v>
      </c>
      <c r="H49" s="419">
        <f t="shared" si="2"/>
        <v>9261</v>
      </c>
    </row>
    <row r="50" spans="2:8" ht="14.25">
      <c r="B50" s="385"/>
      <c r="C50" s="372">
        <f t="shared" si="1"/>
        <v>24</v>
      </c>
      <c r="D50" s="389" t="s">
        <v>423</v>
      </c>
      <c r="E50" s="387" t="s">
        <v>388</v>
      </c>
      <c r="F50" s="382">
        <v>972</v>
      </c>
      <c r="G50" s="418">
        <v>196</v>
      </c>
      <c r="H50" s="419">
        <f t="shared" si="2"/>
        <v>190512</v>
      </c>
    </row>
    <row r="51" spans="2:8" ht="14.25">
      <c r="B51" s="385"/>
      <c r="C51" s="372">
        <f t="shared" si="1"/>
        <v>25</v>
      </c>
      <c r="D51" s="389" t="s">
        <v>424</v>
      </c>
      <c r="E51" s="387" t="s">
        <v>388</v>
      </c>
      <c r="F51" s="382">
        <v>5834</v>
      </c>
      <c r="G51" s="418">
        <v>269</v>
      </c>
      <c r="H51" s="419">
        <f t="shared" si="2"/>
        <v>1569346</v>
      </c>
    </row>
    <row r="52" spans="2:8" ht="14.25">
      <c r="B52" s="385"/>
      <c r="C52" s="372">
        <f t="shared" si="1"/>
        <v>26</v>
      </c>
      <c r="D52" s="389" t="s">
        <v>425</v>
      </c>
      <c r="E52" s="387" t="s">
        <v>388</v>
      </c>
      <c r="F52" s="382">
        <v>972</v>
      </c>
      <c r="G52" s="418">
        <v>2889</v>
      </c>
      <c r="H52" s="419">
        <f t="shared" si="2"/>
        <v>2808108</v>
      </c>
    </row>
    <row r="53" spans="2:8" ht="14.25">
      <c r="B53" s="385"/>
      <c r="C53" s="372">
        <f t="shared" si="1"/>
        <v>27</v>
      </c>
      <c r="D53" s="389" t="s">
        <v>426</v>
      </c>
      <c r="E53" s="387" t="s">
        <v>388</v>
      </c>
      <c r="F53" s="382">
        <v>972</v>
      </c>
      <c r="G53" s="418">
        <v>311</v>
      </c>
      <c r="H53" s="419">
        <f t="shared" si="2"/>
        <v>302292</v>
      </c>
    </row>
    <row r="54" spans="2:8" ht="41.25" customHeight="1">
      <c r="B54" s="385"/>
      <c r="C54" s="372">
        <f t="shared" si="1"/>
        <v>28</v>
      </c>
      <c r="D54" s="373" t="s">
        <v>427</v>
      </c>
      <c r="E54" s="387" t="s">
        <v>388</v>
      </c>
      <c r="F54" s="622">
        <v>189</v>
      </c>
      <c r="G54" s="623">
        <v>6921</v>
      </c>
      <c r="H54" s="624">
        <f t="shared" si="2"/>
        <v>1308069</v>
      </c>
    </row>
    <row r="55" spans="2:8" ht="14.25">
      <c r="B55" s="385"/>
      <c r="C55" s="372">
        <f t="shared" si="1"/>
        <v>29</v>
      </c>
      <c r="D55" s="373" t="s">
        <v>428</v>
      </c>
      <c r="E55" s="387" t="s">
        <v>388</v>
      </c>
      <c r="F55" s="382">
        <v>16</v>
      </c>
      <c r="G55" s="420">
        <v>6921</v>
      </c>
      <c r="H55" s="419">
        <f t="shared" si="2"/>
        <v>110736</v>
      </c>
    </row>
    <row r="56" spans="2:8" ht="14.25">
      <c r="B56" s="385"/>
      <c r="C56" s="372">
        <f t="shared" si="1"/>
        <v>30</v>
      </c>
      <c r="D56" s="378" t="s">
        <v>429</v>
      </c>
      <c r="E56" s="387" t="s">
        <v>388</v>
      </c>
      <c r="F56" s="382">
        <v>12</v>
      </c>
      <c r="G56" s="420">
        <v>6921</v>
      </c>
      <c r="H56" s="419">
        <f t="shared" si="2"/>
        <v>83052</v>
      </c>
    </row>
    <row r="57" spans="2:8" ht="39" customHeight="1">
      <c r="B57" s="385"/>
      <c r="C57" s="372">
        <f t="shared" si="1"/>
        <v>31</v>
      </c>
      <c r="D57" s="373" t="s">
        <v>430</v>
      </c>
      <c r="E57" s="387" t="s">
        <v>388</v>
      </c>
      <c r="F57" s="382">
        <v>796</v>
      </c>
      <c r="G57" s="420">
        <v>247</v>
      </c>
      <c r="H57" s="419">
        <f t="shared" si="2"/>
        <v>196612</v>
      </c>
    </row>
    <row r="58" spans="2:8" ht="14.25">
      <c r="B58" s="390"/>
      <c r="C58" s="391">
        <f t="shared" si="1"/>
        <v>32</v>
      </c>
      <c r="D58" s="392" t="s">
        <v>431</v>
      </c>
      <c r="E58" s="393" t="s">
        <v>388</v>
      </c>
      <c r="F58" s="398">
        <v>2917</v>
      </c>
      <c r="G58" s="421">
        <v>396</v>
      </c>
      <c r="H58" s="422">
        <f t="shared" si="2"/>
        <v>1155132</v>
      </c>
    </row>
    <row r="59" spans="2:8" ht="6.75" customHeight="1" thickBot="1">
      <c r="B59" s="394"/>
      <c r="C59" s="394"/>
      <c r="D59" s="395"/>
      <c r="E59" s="395"/>
      <c r="F59" s="396"/>
      <c r="G59" s="396"/>
      <c r="H59" s="396"/>
    </row>
    <row r="60" spans="2:8" ht="22.5" customHeight="1" thickBot="1">
      <c r="B60" s="953" t="s">
        <v>438</v>
      </c>
      <c r="C60" s="954"/>
      <c r="D60" s="954"/>
      <c r="E60" s="954"/>
      <c r="F60" s="954"/>
      <c r="G60" s="955"/>
      <c r="H60" s="708">
        <f>SUM(H15:H58)</f>
        <v>602037877</v>
      </c>
    </row>
    <row r="61" spans="2:8" ht="13.5" thickBot="1">
      <c r="H61" s="1"/>
    </row>
    <row r="62" spans="2:8" ht="16.5" thickBot="1">
      <c r="B62" s="947" t="s">
        <v>635</v>
      </c>
      <c r="C62" s="948"/>
      <c r="D62" s="948"/>
      <c r="E62" s="948"/>
      <c r="F62" s="948"/>
      <c r="G62" s="949"/>
      <c r="H62" s="708">
        <v>602037877</v>
      </c>
    </row>
    <row r="63" spans="2:8" ht="13.5" thickBot="1"/>
    <row r="64" spans="2:8" ht="16.5" thickBot="1">
      <c r="B64" s="950" t="s">
        <v>636</v>
      </c>
      <c r="C64" s="951"/>
      <c r="D64" s="951"/>
      <c r="E64" s="951"/>
      <c r="F64" s="951"/>
      <c r="G64" s="952"/>
      <c r="H64" s="709">
        <f>(H60-H62)/H60</f>
        <v>0</v>
      </c>
    </row>
  </sheetData>
  <mergeCells count="12">
    <mergeCell ref="B2:H2"/>
    <mergeCell ref="B3:H3"/>
    <mergeCell ref="B4:H4"/>
    <mergeCell ref="B5:H5"/>
    <mergeCell ref="B8:F8"/>
    <mergeCell ref="B60:G60"/>
    <mergeCell ref="B6:H6"/>
    <mergeCell ref="B7:H7"/>
    <mergeCell ref="G8:H8"/>
    <mergeCell ref="B10:C10"/>
    <mergeCell ref="B62:G62"/>
    <mergeCell ref="B64:G64"/>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8.xml><?xml version="1.0" encoding="utf-8"?>
<worksheet xmlns="http://schemas.openxmlformats.org/spreadsheetml/2006/main" xmlns:r="http://schemas.openxmlformats.org/officeDocument/2006/relationships">
  <dimension ref="B1:J64"/>
  <sheetViews>
    <sheetView topLeftCell="F41" zoomScale="90" zoomScaleNormal="90" zoomScaleSheetLayoutView="100" workbookViewId="0">
      <selection activeCell="H43" sqref="H43:H53"/>
    </sheetView>
  </sheetViews>
  <sheetFormatPr baseColWidth="10" defaultRowHeight="12.75"/>
  <cols>
    <col min="1" max="1" width="2.28515625" customWidth="1"/>
    <col min="2" max="2" width="8.28515625" style="240" customWidth="1"/>
    <col min="3" max="3" width="8.28515625" customWidth="1"/>
    <col min="4" max="4" width="46.140625" customWidth="1"/>
    <col min="5" max="5" width="20" customWidth="1"/>
    <col min="6" max="6" width="20.42578125" customWidth="1"/>
    <col min="7" max="7" width="22.7109375" customWidth="1"/>
    <col min="8" max="8" width="24.140625" customWidth="1"/>
    <col min="10" max="10" width="19.5703125" bestFit="1"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468</v>
      </c>
      <c r="C6" s="786"/>
      <c r="D6" s="786"/>
      <c r="E6" s="786"/>
      <c r="F6" s="786"/>
      <c r="G6" s="786"/>
      <c r="H6" s="787"/>
    </row>
    <row r="7" spans="2:8" ht="15.95" customHeight="1" thickBot="1">
      <c r="B7" s="941" t="s">
        <v>446</v>
      </c>
      <c r="C7" s="741"/>
      <c r="D7" s="741"/>
      <c r="E7" s="741"/>
      <c r="F7" s="741"/>
      <c r="G7" s="741"/>
      <c r="H7" s="942"/>
    </row>
    <row r="8" spans="2:8" ht="23.25" customHeight="1" thickBot="1">
      <c r="B8" s="956" t="str">
        <f>HABILITACION!B8</f>
        <v>PROPONENTE: THOMAS GREG &amp; SONS DE COLOMBIA S.A.</v>
      </c>
      <c r="C8" s="957"/>
      <c r="D8" s="957"/>
      <c r="E8" s="957"/>
      <c r="F8" s="958"/>
      <c r="G8" s="959" t="str">
        <f>HABILITACION!E8</f>
        <v>PROPUESTA No.4</v>
      </c>
      <c r="H8" s="960"/>
    </row>
    <row r="9" spans="2:8" ht="8.25" customHeight="1" thickBot="1">
      <c r="B9" s="397"/>
      <c r="C9" s="397"/>
      <c r="D9" s="397"/>
      <c r="E9" s="397"/>
      <c r="F9" s="352"/>
    </row>
    <row r="10" spans="2:8" ht="24.75" customHeight="1" thickBot="1">
      <c r="B10" s="945" t="s">
        <v>432</v>
      </c>
      <c r="C10" s="946"/>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439</v>
      </c>
      <c r="E15" s="374" t="s">
        <v>388</v>
      </c>
      <c r="F15" s="375">
        <v>40000</v>
      </c>
      <c r="G15" s="409">
        <v>2392</v>
      </c>
      <c r="H15" s="409">
        <f>G15*F15</f>
        <v>95680000</v>
      </c>
    </row>
    <row r="16" spans="2:8" ht="36.75" customHeight="1">
      <c r="B16" s="371"/>
      <c r="C16" s="372">
        <f>C15+1</f>
        <v>2</v>
      </c>
      <c r="D16" s="373" t="s">
        <v>440</v>
      </c>
      <c r="E16" s="374" t="s">
        <v>388</v>
      </c>
      <c r="F16" s="375">
        <v>0</v>
      </c>
      <c r="G16" s="409"/>
      <c r="H16" s="409">
        <f>G16*F16</f>
        <v>0</v>
      </c>
    </row>
    <row r="17" spans="2:10" ht="39" customHeight="1">
      <c r="B17" s="371"/>
      <c r="C17" s="372">
        <f>C16+1</f>
        <v>3</v>
      </c>
      <c r="D17" s="373" t="s">
        <v>441</v>
      </c>
      <c r="E17" s="374" t="s">
        <v>388</v>
      </c>
      <c r="F17" s="375">
        <v>150000</v>
      </c>
      <c r="G17" s="409">
        <v>1993</v>
      </c>
      <c r="H17" s="625">
        <f t="shared" ref="H17:H25" si="0">G17*F17</f>
        <v>298950000</v>
      </c>
    </row>
    <row r="18" spans="2:10" ht="31.5" customHeight="1">
      <c r="B18" s="371"/>
      <c r="C18" s="372">
        <f>C17+1</f>
        <v>4</v>
      </c>
      <c r="D18" s="373" t="s">
        <v>442</v>
      </c>
      <c r="E18" s="374" t="s">
        <v>388</v>
      </c>
      <c r="F18" s="375">
        <v>110000</v>
      </c>
      <c r="G18" s="409">
        <v>1469</v>
      </c>
      <c r="H18" s="409">
        <f t="shared" si="0"/>
        <v>161590000</v>
      </c>
    </row>
    <row r="19" spans="2:10" ht="36.75" customHeight="1">
      <c r="B19" s="371"/>
      <c r="C19" s="372">
        <f t="shared" ref="C19:C25" si="1">C18+1</f>
        <v>5</v>
      </c>
      <c r="D19" s="373" t="s">
        <v>443</v>
      </c>
      <c r="E19" s="374" t="s">
        <v>388</v>
      </c>
      <c r="F19" s="375">
        <v>0</v>
      </c>
      <c r="G19" s="409"/>
      <c r="H19" s="409">
        <f t="shared" si="0"/>
        <v>0</v>
      </c>
    </row>
    <row r="20" spans="2:10" ht="26.25" customHeight="1">
      <c r="B20" s="376"/>
      <c r="C20" s="372">
        <f t="shared" si="1"/>
        <v>6</v>
      </c>
      <c r="D20" s="373" t="s">
        <v>444</v>
      </c>
      <c r="E20" s="374" t="s">
        <v>388</v>
      </c>
      <c r="F20" s="375">
        <v>300000</v>
      </c>
      <c r="G20" s="410">
        <v>142</v>
      </c>
      <c r="H20" s="409">
        <f t="shared" si="0"/>
        <v>42600000</v>
      </c>
    </row>
    <row r="21" spans="2:10" ht="14.25">
      <c r="B21" s="376"/>
      <c r="C21" s="372">
        <f t="shared" si="1"/>
        <v>7</v>
      </c>
      <c r="D21" s="378" t="s">
        <v>394</v>
      </c>
      <c r="E21" s="374" t="s">
        <v>388</v>
      </c>
      <c r="F21" s="375">
        <v>150000</v>
      </c>
      <c r="G21" s="410">
        <v>38</v>
      </c>
      <c r="H21" s="409">
        <f t="shared" si="0"/>
        <v>5700000</v>
      </c>
    </row>
    <row r="22" spans="2:10" ht="14.25">
      <c r="B22" s="376"/>
      <c r="C22" s="372">
        <f t="shared" si="1"/>
        <v>8</v>
      </c>
      <c r="D22" s="378" t="s">
        <v>395</v>
      </c>
      <c r="E22" s="374" t="s">
        <v>388</v>
      </c>
      <c r="F22" s="375">
        <v>1000</v>
      </c>
      <c r="G22" s="410">
        <v>5630</v>
      </c>
      <c r="H22" s="409">
        <f t="shared" si="0"/>
        <v>5630000</v>
      </c>
    </row>
    <row r="23" spans="2:10" ht="14.25">
      <c r="B23" s="376"/>
      <c r="C23" s="372">
        <f t="shared" si="1"/>
        <v>9</v>
      </c>
      <c r="D23" s="378" t="s">
        <v>396</v>
      </c>
      <c r="E23" s="374" t="s">
        <v>388</v>
      </c>
      <c r="F23" s="375">
        <v>0</v>
      </c>
      <c r="G23" s="410"/>
      <c r="H23" s="409">
        <f t="shared" si="0"/>
        <v>0</v>
      </c>
    </row>
    <row r="24" spans="2:10" ht="14.25">
      <c r="B24" s="376"/>
      <c r="C24" s="372">
        <f t="shared" si="1"/>
        <v>10</v>
      </c>
      <c r="D24" s="378" t="s">
        <v>397</v>
      </c>
      <c r="E24" s="379" t="s">
        <v>388</v>
      </c>
      <c r="F24" s="375">
        <v>5000</v>
      </c>
      <c r="G24" s="410">
        <v>410</v>
      </c>
      <c r="H24" s="409">
        <f t="shared" si="0"/>
        <v>2050000</v>
      </c>
    </row>
    <row r="25" spans="2:10" ht="22.5">
      <c r="B25" s="376"/>
      <c r="C25" s="372">
        <f t="shared" si="1"/>
        <v>11</v>
      </c>
      <c r="D25" s="380" t="s">
        <v>398</v>
      </c>
      <c r="E25" s="381" t="s">
        <v>388</v>
      </c>
      <c r="F25" s="375">
        <v>300000</v>
      </c>
      <c r="G25" s="411">
        <v>159</v>
      </c>
      <c r="H25" s="412">
        <f t="shared" si="0"/>
        <v>47700000</v>
      </c>
    </row>
    <row r="26" spans="2:10" ht="24" customHeight="1">
      <c r="B26" s="376">
        <v>2</v>
      </c>
      <c r="C26" s="372"/>
      <c r="D26" s="383" t="s">
        <v>399</v>
      </c>
      <c r="E26" s="384"/>
      <c r="F26" s="384"/>
      <c r="G26" s="414"/>
      <c r="H26" s="415"/>
      <c r="J26" s="626">
        <f>SUM(H15:H25)</f>
        <v>659900000</v>
      </c>
    </row>
    <row r="27" spans="2:10" ht="32.25" customHeight="1">
      <c r="B27" s="385"/>
      <c r="C27" s="372">
        <f t="shared" ref="C27:C58" si="2">C26+1</f>
        <v>1</v>
      </c>
      <c r="D27" s="386" t="s">
        <v>400</v>
      </c>
      <c r="E27" s="387" t="s">
        <v>388</v>
      </c>
      <c r="F27" s="375">
        <v>5924</v>
      </c>
      <c r="G27" s="416">
        <v>778</v>
      </c>
      <c r="H27" s="417">
        <f>G27*F27</f>
        <v>4608872</v>
      </c>
    </row>
    <row r="28" spans="2:10" ht="14.25">
      <c r="B28" s="385"/>
      <c r="C28" s="372">
        <f t="shared" si="2"/>
        <v>2</v>
      </c>
      <c r="D28" s="388" t="s">
        <v>401</v>
      </c>
      <c r="E28" s="387" t="s">
        <v>388</v>
      </c>
      <c r="F28" s="375">
        <v>288</v>
      </c>
      <c r="G28" s="418">
        <v>1333</v>
      </c>
      <c r="H28" s="419">
        <f>G28*F28</f>
        <v>383904</v>
      </c>
    </row>
    <row r="29" spans="2:10" ht="14.25">
      <c r="B29" s="385"/>
      <c r="C29" s="372">
        <f t="shared" si="2"/>
        <v>3</v>
      </c>
      <c r="D29" s="388" t="s">
        <v>402</v>
      </c>
      <c r="E29" s="387" t="s">
        <v>388</v>
      </c>
      <c r="F29" s="375">
        <v>288</v>
      </c>
      <c r="G29" s="418">
        <v>1666</v>
      </c>
      <c r="H29" s="419">
        <f t="shared" ref="H29:H58" si="3">G29*F29</f>
        <v>479808</v>
      </c>
    </row>
    <row r="30" spans="2:10" ht="22.5">
      <c r="B30" s="385"/>
      <c r="C30" s="372">
        <f t="shared" si="2"/>
        <v>4</v>
      </c>
      <c r="D30" s="386" t="s">
        <v>403</v>
      </c>
      <c r="E30" s="387" t="s">
        <v>388</v>
      </c>
      <c r="F30" s="375">
        <v>377</v>
      </c>
      <c r="G30" s="418">
        <v>1111</v>
      </c>
      <c r="H30" s="419">
        <f t="shared" si="3"/>
        <v>418847</v>
      </c>
    </row>
    <row r="31" spans="2:10" ht="14.25">
      <c r="B31" s="385"/>
      <c r="C31" s="372">
        <f t="shared" si="2"/>
        <v>5</v>
      </c>
      <c r="D31" s="388" t="s">
        <v>404</v>
      </c>
      <c r="E31" s="387" t="s">
        <v>388</v>
      </c>
      <c r="F31" s="375">
        <v>258</v>
      </c>
      <c r="G31" s="418">
        <v>444</v>
      </c>
      <c r="H31" s="419">
        <f t="shared" si="3"/>
        <v>114552</v>
      </c>
    </row>
    <row r="32" spans="2:10" ht="14.25">
      <c r="B32" s="385"/>
      <c r="C32" s="372">
        <f t="shared" si="2"/>
        <v>6</v>
      </c>
      <c r="D32" s="388" t="s">
        <v>405</v>
      </c>
      <c r="E32" s="387" t="s">
        <v>388</v>
      </c>
      <c r="F32" s="375">
        <v>7326</v>
      </c>
      <c r="G32" s="418">
        <v>333</v>
      </c>
      <c r="H32" s="419">
        <f t="shared" si="3"/>
        <v>2439558</v>
      </c>
    </row>
    <row r="33" spans="2:8" ht="14.25">
      <c r="B33" s="385"/>
      <c r="C33" s="372">
        <f t="shared" si="2"/>
        <v>7</v>
      </c>
      <c r="D33" s="388" t="s">
        <v>406</v>
      </c>
      <c r="E33" s="387" t="s">
        <v>388</v>
      </c>
      <c r="F33" s="375">
        <v>5258</v>
      </c>
      <c r="G33" s="418">
        <v>333</v>
      </c>
      <c r="H33" s="419">
        <f t="shared" si="3"/>
        <v>1750914</v>
      </c>
    </row>
    <row r="34" spans="2:8" ht="14.25">
      <c r="B34" s="385"/>
      <c r="C34" s="372">
        <f t="shared" si="2"/>
        <v>8</v>
      </c>
      <c r="D34" s="388" t="s">
        <v>407</v>
      </c>
      <c r="E34" s="387" t="s">
        <v>388</v>
      </c>
      <c r="F34" s="375">
        <v>3354</v>
      </c>
      <c r="G34" s="418">
        <v>333</v>
      </c>
      <c r="H34" s="419">
        <f t="shared" si="3"/>
        <v>1116882</v>
      </c>
    </row>
    <row r="35" spans="2:8" ht="14.25">
      <c r="B35" s="385"/>
      <c r="C35" s="372">
        <f t="shared" si="2"/>
        <v>9</v>
      </c>
      <c r="D35" s="388" t="s">
        <v>408</v>
      </c>
      <c r="E35" s="387" t="s">
        <v>388</v>
      </c>
      <c r="F35" s="375">
        <v>258</v>
      </c>
      <c r="G35" s="418">
        <v>555</v>
      </c>
      <c r="H35" s="419">
        <f t="shared" si="3"/>
        <v>143190</v>
      </c>
    </row>
    <row r="36" spans="2:8" ht="14.25">
      <c r="B36" s="385"/>
      <c r="C36" s="372">
        <f t="shared" si="2"/>
        <v>10</v>
      </c>
      <c r="D36" s="388" t="s">
        <v>409</v>
      </c>
      <c r="E36" s="387" t="s">
        <v>388</v>
      </c>
      <c r="F36" s="375">
        <v>5834</v>
      </c>
      <c r="G36" s="418">
        <v>200</v>
      </c>
      <c r="H36" s="419">
        <f t="shared" si="3"/>
        <v>1166800</v>
      </c>
    </row>
    <row r="37" spans="2:8" ht="14.25">
      <c r="B37" s="385"/>
      <c r="C37" s="372">
        <f t="shared" si="2"/>
        <v>11</v>
      </c>
      <c r="D37" s="388" t="s">
        <v>410</v>
      </c>
      <c r="E37" s="387" t="s">
        <v>388</v>
      </c>
      <c r="F37" s="375">
        <v>1032</v>
      </c>
      <c r="G37" s="418">
        <v>333</v>
      </c>
      <c r="H37" s="419">
        <f t="shared" si="3"/>
        <v>343656</v>
      </c>
    </row>
    <row r="38" spans="2:8" ht="14.25">
      <c r="B38" s="385"/>
      <c r="C38" s="372">
        <f t="shared" si="2"/>
        <v>12</v>
      </c>
      <c r="D38" s="388" t="s">
        <v>411</v>
      </c>
      <c r="E38" s="387" t="s">
        <v>388</v>
      </c>
      <c r="F38" s="375">
        <v>189</v>
      </c>
      <c r="G38" s="418">
        <v>556</v>
      </c>
      <c r="H38" s="419">
        <f t="shared" si="3"/>
        <v>105084</v>
      </c>
    </row>
    <row r="39" spans="2:8" ht="14.25">
      <c r="B39" s="385"/>
      <c r="C39" s="372">
        <f t="shared" si="2"/>
        <v>13</v>
      </c>
      <c r="D39" s="388" t="s">
        <v>412</v>
      </c>
      <c r="E39" s="387" t="s">
        <v>388</v>
      </c>
      <c r="F39" s="375">
        <v>11032</v>
      </c>
      <c r="G39" s="418">
        <v>247</v>
      </c>
      <c r="H39" s="419">
        <f t="shared" si="3"/>
        <v>2724904</v>
      </c>
    </row>
    <row r="40" spans="2:8" ht="14.25">
      <c r="B40" s="385"/>
      <c r="C40" s="372">
        <f t="shared" si="2"/>
        <v>14</v>
      </c>
      <c r="D40" s="388" t="s">
        <v>413</v>
      </c>
      <c r="E40" s="387" t="s">
        <v>388</v>
      </c>
      <c r="F40" s="375">
        <v>5834</v>
      </c>
      <c r="G40" s="418">
        <v>356</v>
      </c>
      <c r="H40" s="419">
        <f t="shared" si="3"/>
        <v>2076904</v>
      </c>
    </row>
    <row r="41" spans="2:8" ht="14.25">
      <c r="B41" s="385"/>
      <c r="C41" s="372">
        <f t="shared" si="2"/>
        <v>15</v>
      </c>
      <c r="D41" s="388" t="s">
        <v>414</v>
      </c>
      <c r="E41" s="387" t="s">
        <v>388</v>
      </c>
      <c r="F41" s="375">
        <v>1121</v>
      </c>
      <c r="G41" s="418">
        <v>129</v>
      </c>
      <c r="H41" s="419">
        <f t="shared" si="3"/>
        <v>144609</v>
      </c>
    </row>
    <row r="42" spans="2:8" ht="22.5">
      <c r="B42" s="385"/>
      <c r="C42" s="372">
        <f t="shared" si="2"/>
        <v>16</v>
      </c>
      <c r="D42" s="389" t="s">
        <v>415</v>
      </c>
      <c r="E42" s="387" t="s">
        <v>388</v>
      </c>
      <c r="F42" s="375">
        <v>258</v>
      </c>
      <c r="G42" s="418">
        <v>592</v>
      </c>
      <c r="H42" s="419">
        <f t="shared" si="3"/>
        <v>152736</v>
      </c>
    </row>
    <row r="43" spans="2:8" ht="22.5">
      <c r="B43" s="385"/>
      <c r="C43" s="372">
        <f t="shared" si="2"/>
        <v>17</v>
      </c>
      <c r="D43" s="389" t="s">
        <v>416</v>
      </c>
      <c r="E43" s="387" t="s">
        <v>388</v>
      </c>
      <c r="F43" s="375">
        <v>516</v>
      </c>
      <c r="G43" s="418">
        <v>1319</v>
      </c>
      <c r="H43" s="419">
        <f t="shared" si="3"/>
        <v>680604</v>
      </c>
    </row>
    <row r="44" spans="2:8" ht="14.25">
      <c r="B44" s="385"/>
      <c r="C44" s="372">
        <f t="shared" si="2"/>
        <v>18</v>
      </c>
      <c r="D44" s="389" t="s">
        <v>417</v>
      </c>
      <c r="E44" s="387" t="s">
        <v>388</v>
      </c>
      <c r="F44" s="375">
        <v>6441</v>
      </c>
      <c r="G44" s="418">
        <v>278</v>
      </c>
      <c r="H44" s="419">
        <f t="shared" si="3"/>
        <v>1790598</v>
      </c>
    </row>
    <row r="45" spans="2:8" ht="14.25">
      <c r="B45" s="385"/>
      <c r="C45" s="372">
        <f t="shared" si="2"/>
        <v>19</v>
      </c>
      <c r="D45" s="389" t="s">
        <v>418</v>
      </c>
      <c r="E45" s="387" t="s">
        <v>388</v>
      </c>
      <c r="F45" s="375">
        <v>258</v>
      </c>
      <c r="G45" s="418">
        <v>278</v>
      </c>
      <c r="H45" s="419">
        <f t="shared" si="3"/>
        <v>71724</v>
      </c>
    </row>
    <row r="46" spans="2:8" ht="14.25">
      <c r="B46" s="385"/>
      <c r="C46" s="372">
        <f t="shared" si="2"/>
        <v>20</v>
      </c>
      <c r="D46" s="389" t="s">
        <v>419</v>
      </c>
      <c r="E46" s="387" t="s">
        <v>388</v>
      </c>
      <c r="F46" s="375">
        <v>258</v>
      </c>
      <c r="G46" s="418">
        <v>222</v>
      </c>
      <c r="H46" s="419">
        <f t="shared" si="3"/>
        <v>57276</v>
      </c>
    </row>
    <row r="47" spans="2:8" ht="14.25">
      <c r="B47" s="385"/>
      <c r="C47" s="372">
        <f t="shared" si="2"/>
        <v>21</v>
      </c>
      <c r="D47" s="389" t="s">
        <v>420</v>
      </c>
      <c r="E47" s="387" t="s">
        <v>388</v>
      </c>
      <c r="F47" s="375">
        <v>258</v>
      </c>
      <c r="G47" s="418">
        <v>978</v>
      </c>
      <c r="H47" s="419">
        <f t="shared" si="3"/>
        <v>252324</v>
      </c>
    </row>
    <row r="48" spans="2:8" ht="14.25">
      <c r="B48" s="385"/>
      <c r="C48" s="372">
        <f t="shared" si="2"/>
        <v>22</v>
      </c>
      <c r="D48" s="389" t="s">
        <v>421</v>
      </c>
      <c r="E48" s="387" t="s">
        <v>388</v>
      </c>
      <c r="F48" s="375">
        <v>5000</v>
      </c>
      <c r="G48" s="418">
        <v>35</v>
      </c>
      <c r="H48" s="419">
        <f t="shared" si="3"/>
        <v>175000</v>
      </c>
    </row>
    <row r="49" spans="2:8" ht="14.25">
      <c r="B49" s="385"/>
      <c r="C49" s="372">
        <f t="shared" si="2"/>
        <v>23</v>
      </c>
      <c r="D49" s="389" t="s">
        <v>422</v>
      </c>
      <c r="E49" s="387" t="s">
        <v>388</v>
      </c>
      <c r="F49" s="375">
        <v>258</v>
      </c>
      <c r="G49" s="418">
        <v>49</v>
      </c>
      <c r="H49" s="419">
        <f t="shared" si="3"/>
        <v>12642</v>
      </c>
    </row>
    <row r="50" spans="2:8" ht="14.25">
      <c r="B50" s="385"/>
      <c r="C50" s="372">
        <f t="shared" si="2"/>
        <v>24</v>
      </c>
      <c r="D50" s="389" t="s">
        <v>423</v>
      </c>
      <c r="E50" s="387" t="s">
        <v>388</v>
      </c>
      <c r="F50" s="375">
        <v>833</v>
      </c>
      <c r="G50" s="418">
        <v>196</v>
      </c>
      <c r="H50" s="419">
        <f t="shared" si="3"/>
        <v>163268</v>
      </c>
    </row>
    <row r="51" spans="2:8" ht="14.25">
      <c r="B51" s="385"/>
      <c r="C51" s="372">
        <f t="shared" si="2"/>
        <v>25</v>
      </c>
      <c r="D51" s="389" t="s">
        <v>424</v>
      </c>
      <c r="E51" s="387" t="s">
        <v>388</v>
      </c>
      <c r="F51" s="375">
        <v>5000</v>
      </c>
      <c r="G51" s="418">
        <v>269</v>
      </c>
      <c r="H51" s="419">
        <f t="shared" si="3"/>
        <v>1345000</v>
      </c>
    </row>
    <row r="52" spans="2:8" ht="14.25">
      <c r="B52" s="385"/>
      <c r="C52" s="372">
        <f t="shared" si="2"/>
        <v>26</v>
      </c>
      <c r="D52" s="389" t="s">
        <v>425</v>
      </c>
      <c r="E52" s="387" t="s">
        <v>388</v>
      </c>
      <c r="F52" s="375">
        <v>833</v>
      </c>
      <c r="G52" s="418">
        <v>2889</v>
      </c>
      <c r="H52" s="419">
        <f t="shared" si="3"/>
        <v>2406537</v>
      </c>
    </row>
    <row r="53" spans="2:8" ht="14.25">
      <c r="B53" s="385"/>
      <c r="C53" s="372">
        <f t="shared" si="2"/>
        <v>27</v>
      </c>
      <c r="D53" s="389" t="s">
        <v>426</v>
      </c>
      <c r="E53" s="387" t="s">
        <v>388</v>
      </c>
      <c r="F53" s="375">
        <v>833</v>
      </c>
      <c r="G53" s="418">
        <v>311</v>
      </c>
      <c r="H53" s="419">
        <f t="shared" si="3"/>
        <v>259063</v>
      </c>
    </row>
    <row r="54" spans="2:8" ht="41.25" customHeight="1">
      <c r="B54" s="385"/>
      <c r="C54" s="372">
        <f t="shared" si="2"/>
        <v>28</v>
      </c>
      <c r="D54" s="373" t="s">
        <v>427</v>
      </c>
      <c r="E54" s="387" t="s">
        <v>388</v>
      </c>
      <c r="F54" s="375">
        <v>258</v>
      </c>
      <c r="G54" s="418">
        <v>6921</v>
      </c>
      <c r="H54" s="419">
        <f t="shared" si="3"/>
        <v>1785618</v>
      </c>
    </row>
    <row r="55" spans="2:8" ht="14.25">
      <c r="B55" s="385"/>
      <c r="C55" s="372">
        <f t="shared" si="2"/>
        <v>29</v>
      </c>
      <c r="D55" s="373" t="s">
        <v>428</v>
      </c>
      <c r="E55" s="387" t="s">
        <v>388</v>
      </c>
      <c r="F55" s="375">
        <v>16</v>
      </c>
      <c r="G55" s="459">
        <v>6921</v>
      </c>
      <c r="H55" s="419">
        <f t="shared" si="3"/>
        <v>110736</v>
      </c>
    </row>
    <row r="56" spans="2:8" ht="14.25">
      <c r="B56" s="385"/>
      <c r="C56" s="372">
        <f t="shared" si="2"/>
        <v>30</v>
      </c>
      <c r="D56" s="378" t="s">
        <v>429</v>
      </c>
      <c r="E56" s="387" t="s">
        <v>388</v>
      </c>
      <c r="F56" s="375">
        <v>14</v>
      </c>
      <c r="G56" s="420">
        <v>6921</v>
      </c>
      <c r="H56" s="419">
        <f t="shared" si="3"/>
        <v>96894</v>
      </c>
    </row>
    <row r="57" spans="2:8" ht="39" customHeight="1">
      <c r="B57" s="385"/>
      <c r="C57" s="372">
        <f t="shared" si="2"/>
        <v>31</v>
      </c>
      <c r="D57" s="373" t="s">
        <v>430</v>
      </c>
      <c r="E57" s="387" t="s">
        <v>388</v>
      </c>
      <c r="F57" s="375">
        <v>1046</v>
      </c>
      <c r="G57" s="420">
        <v>247</v>
      </c>
      <c r="H57" s="419">
        <f t="shared" si="3"/>
        <v>258362</v>
      </c>
    </row>
    <row r="58" spans="2:8" ht="14.25">
      <c r="B58" s="390"/>
      <c r="C58" s="391">
        <f t="shared" si="2"/>
        <v>32</v>
      </c>
      <c r="D58" s="392" t="s">
        <v>431</v>
      </c>
      <c r="E58" s="393" t="s">
        <v>388</v>
      </c>
      <c r="F58" s="407">
        <v>2500</v>
      </c>
      <c r="G58" s="421">
        <v>396</v>
      </c>
      <c r="H58" s="422">
        <f t="shared" si="3"/>
        <v>990000</v>
      </c>
    </row>
    <row r="59" spans="2:8" ht="6.75" customHeight="1" thickBot="1">
      <c r="B59" s="394"/>
      <c r="C59" s="394"/>
      <c r="D59" s="395"/>
      <c r="E59" s="395"/>
      <c r="F59" s="396"/>
      <c r="G59" s="396"/>
      <c r="H59" s="396"/>
    </row>
    <row r="60" spans="2:8" ht="24" customHeight="1" thickBot="1">
      <c r="B60" s="961" t="s">
        <v>445</v>
      </c>
      <c r="C60" s="961"/>
      <c r="D60" s="961"/>
      <c r="E60" s="961"/>
      <c r="F60" s="961"/>
      <c r="G60" s="961"/>
      <c r="H60" s="708">
        <f>SUM(H15:H58)</f>
        <v>688526866</v>
      </c>
    </row>
    <row r="61" spans="2:8" ht="13.5" thickBot="1"/>
    <row r="62" spans="2:8" ht="16.5" thickBot="1">
      <c r="B62" s="947" t="s">
        <v>637</v>
      </c>
      <c r="C62" s="948"/>
      <c r="D62" s="948"/>
      <c r="E62" s="948"/>
      <c r="F62" s="948"/>
      <c r="G62" s="949"/>
      <c r="H62" s="708">
        <v>688526866</v>
      </c>
    </row>
    <row r="63" spans="2:8" ht="13.5" thickBot="1"/>
    <row r="64" spans="2:8" ht="16.5" thickBot="1">
      <c r="B64" s="950" t="s">
        <v>636</v>
      </c>
      <c r="C64" s="951"/>
      <c r="D64" s="951"/>
      <c r="E64" s="951"/>
      <c r="F64" s="951"/>
      <c r="G64" s="952"/>
      <c r="H64" s="709">
        <f>(H60-H62)/H60</f>
        <v>0</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9.xml><?xml version="1.0" encoding="utf-8"?>
<worksheet xmlns="http://schemas.openxmlformats.org/spreadsheetml/2006/main" xmlns:r="http://schemas.openxmlformats.org/officeDocument/2006/relationships">
  <dimension ref="B1:H64"/>
  <sheetViews>
    <sheetView topLeftCell="E54" zoomScale="90" zoomScaleNormal="90" zoomScaleSheetLayoutView="100" workbookViewId="0">
      <selection activeCell="H66" sqref="H66"/>
    </sheetView>
  </sheetViews>
  <sheetFormatPr baseColWidth="10" defaultRowHeight="12.75"/>
  <cols>
    <col min="1" max="1" width="2.28515625" customWidth="1"/>
    <col min="2" max="2" width="8.28515625" style="240"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469</v>
      </c>
      <c r="C6" s="786"/>
      <c r="D6" s="786"/>
      <c r="E6" s="786"/>
      <c r="F6" s="786"/>
      <c r="G6" s="786"/>
      <c r="H6" s="787"/>
    </row>
    <row r="7" spans="2:8" ht="15.95" customHeight="1" thickBot="1">
      <c r="B7" s="941" t="s">
        <v>447</v>
      </c>
      <c r="C7" s="741"/>
      <c r="D7" s="741"/>
      <c r="E7" s="741"/>
      <c r="F7" s="741"/>
      <c r="G7" s="741"/>
      <c r="H7" s="942"/>
    </row>
    <row r="8" spans="2:8" ht="23.25" customHeight="1" thickBot="1">
      <c r="B8" s="956" t="str">
        <f>HABILITACION!B8</f>
        <v>PROPONENTE: THOMAS GREG &amp; SONS DE COLOMBIA S.A.</v>
      </c>
      <c r="C8" s="957"/>
      <c r="D8" s="957"/>
      <c r="E8" s="957"/>
      <c r="F8" s="958"/>
      <c r="G8" s="959" t="str">
        <f>HABILITACION!E8</f>
        <v>PROPUESTA No.4</v>
      </c>
      <c r="H8" s="960"/>
    </row>
    <row r="9" spans="2:8" ht="8.25" customHeight="1" thickBot="1">
      <c r="B9" s="397"/>
      <c r="C9" s="397"/>
      <c r="D9" s="397"/>
      <c r="E9" s="397"/>
      <c r="F9" s="352"/>
    </row>
    <row r="10" spans="2:8" ht="24.75" customHeight="1" thickBot="1">
      <c r="B10" s="945" t="s">
        <v>432</v>
      </c>
      <c r="C10" s="946"/>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387</v>
      </c>
      <c r="E15" s="374" t="s">
        <v>388</v>
      </c>
      <c r="F15" s="375">
        <v>0</v>
      </c>
      <c r="G15" s="409"/>
      <c r="H15" s="409">
        <f>G15*F15</f>
        <v>0</v>
      </c>
    </row>
    <row r="16" spans="2:8" ht="36.75" customHeight="1">
      <c r="B16" s="371"/>
      <c r="C16" s="372">
        <f>C15+1</f>
        <v>2</v>
      </c>
      <c r="D16" s="373" t="s">
        <v>389</v>
      </c>
      <c r="E16" s="374" t="s">
        <v>388</v>
      </c>
      <c r="F16" s="375">
        <v>1300000</v>
      </c>
      <c r="G16" s="409">
        <v>444</v>
      </c>
      <c r="H16" s="409">
        <f>G16*F16</f>
        <v>577200000</v>
      </c>
    </row>
    <row r="17" spans="2:8" ht="39" customHeight="1">
      <c r="B17" s="371"/>
      <c r="C17" s="372">
        <f>C16+1</f>
        <v>3</v>
      </c>
      <c r="D17" s="373" t="s">
        <v>448</v>
      </c>
      <c r="E17" s="374" t="s">
        <v>388</v>
      </c>
      <c r="F17" s="375">
        <v>0</v>
      </c>
      <c r="G17" s="409"/>
      <c r="H17" s="409">
        <f t="shared" ref="H17:H25" si="0">G17*F17</f>
        <v>0</v>
      </c>
    </row>
    <row r="18" spans="2:8" ht="31.5" customHeight="1">
      <c r="B18" s="371"/>
      <c r="C18" s="372">
        <f>C17+1</f>
        <v>4</v>
      </c>
      <c r="D18" s="373" t="s">
        <v>449</v>
      </c>
      <c r="E18" s="374" t="s">
        <v>388</v>
      </c>
      <c r="F18" s="375">
        <v>0</v>
      </c>
      <c r="G18" s="409"/>
      <c r="H18" s="409">
        <f t="shared" si="0"/>
        <v>0</v>
      </c>
    </row>
    <row r="19" spans="2:8" ht="36.75" customHeight="1">
      <c r="B19" s="371"/>
      <c r="C19" s="372">
        <f t="shared" ref="C19:C25" si="1">C18+1</f>
        <v>5</v>
      </c>
      <c r="D19" s="373" t="s">
        <v>392</v>
      </c>
      <c r="E19" s="374" t="s">
        <v>388</v>
      </c>
      <c r="F19" s="375">
        <v>0</v>
      </c>
      <c r="G19" s="409"/>
      <c r="H19" s="409">
        <f t="shared" si="0"/>
        <v>0</v>
      </c>
    </row>
    <row r="20" spans="2:8" ht="26.25" customHeight="1">
      <c r="B20" s="376"/>
      <c r="C20" s="372">
        <f t="shared" si="1"/>
        <v>6</v>
      </c>
      <c r="D20" s="373" t="s">
        <v>450</v>
      </c>
      <c r="E20" s="374" t="s">
        <v>388</v>
      </c>
      <c r="F20" s="375">
        <v>1300000</v>
      </c>
      <c r="G20" s="410">
        <v>145</v>
      </c>
      <c r="H20" s="409">
        <f t="shared" si="0"/>
        <v>188500000</v>
      </c>
    </row>
    <row r="21" spans="2:8" ht="14.25">
      <c r="B21" s="376"/>
      <c r="C21" s="372">
        <f t="shared" si="1"/>
        <v>7</v>
      </c>
      <c r="D21" s="378" t="s">
        <v>394</v>
      </c>
      <c r="E21" s="374" t="s">
        <v>388</v>
      </c>
      <c r="F21" s="375">
        <v>650000</v>
      </c>
      <c r="G21" s="410">
        <v>28</v>
      </c>
      <c r="H21" s="409">
        <f t="shared" si="0"/>
        <v>18200000</v>
      </c>
    </row>
    <row r="22" spans="2:8" ht="14.25">
      <c r="B22" s="376"/>
      <c r="C22" s="372">
        <f t="shared" si="1"/>
        <v>8</v>
      </c>
      <c r="D22" s="378" t="s">
        <v>395</v>
      </c>
      <c r="E22" s="374" t="s">
        <v>388</v>
      </c>
      <c r="F22" s="375">
        <v>0</v>
      </c>
      <c r="G22" s="410"/>
      <c r="H22" s="409">
        <f t="shared" si="0"/>
        <v>0</v>
      </c>
    </row>
    <row r="23" spans="2:8" ht="14.25">
      <c r="B23" s="376"/>
      <c r="C23" s="372">
        <f t="shared" si="1"/>
        <v>9</v>
      </c>
      <c r="D23" s="378" t="s">
        <v>396</v>
      </c>
      <c r="E23" s="374" t="s">
        <v>388</v>
      </c>
      <c r="F23" s="375">
        <v>0</v>
      </c>
      <c r="G23" s="410"/>
      <c r="H23" s="409">
        <f t="shared" si="0"/>
        <v>0</v>
      </c>
    </row>
    <row r="24" spans="2:8" ht="14.25">
      <c r="B24" s="376"/>
      <c r="C24" s="372">
        <f t="shared" si="1"/>
        <v>10</v>
      </c>
      <c r="D24" s="378" t="s">
        <v>397</v>
      </c>
      <c r="E24" s="379" t="s">
        <v>388</v>
      </c>
      <c r="F24" s="375">
        <v>21667</v>
      </c>
      <c r="G24" s="410">
        <v>127</v>
      </c>
      <c r="H24" s="409">
        <f t="shared" si="0"/>
        <v>2751709</v>
      </c>
    </row>
    <row r="25" spans="2:8" ht="22.5">
      <c r="B25" s="376"/>
      <c r="C25" s="372">
        <f t="shared" si="1"/>
        <v>11</v>
      </c>
      <c r="D25" s="380" t="s">
        <v>398</v>
      </c>
      <c r="E25" s="381" t="s">
        <v>388</v>
      </c>
      <c r="F25" s="375">
        <v>1300000</v>
      </c>
      <c r="G25" s="411">
        <v>158</v>
      </c>
      <c r="H25" s="412">
        <f t="shared" si="0"/>
        <v>205400000</v>
      </c>
    </row>
    <row r="26" spans="2:8" ht="24" customHeight="1">
      <c r="B26" s="376">
        <v>2</v>
      </c>
      <c r="C26" s="372"/>
      <c r="D26" s="383" t="s">
        <v>399</v>
      </c>
      <c r="E26" s="384"/>
      <c r="F26" s="413"/>
      <c r="G26" s="414"/>
      <c r="H26" s="415"/>
    </row>
    <row r="27" spans="2:8" ht="32.25" customHeight="1">
      <c r="B27" s="385"/>
      <c r="C27" s="372">
        <f t="shared" ref="C27:C58" si="2">C26+1</f>
        <v>1</v>
      </c>
      <c r="D27" s="386" t="s">
        <v>400</v>
      </c>
      <c r="E27" s="387" t="s">
        <v>388</v>
      </c>
      <c r="F27" s="375">
        <v>25552</v>
      </c>
      <c r="G27" s="460">
        <v>778</v>
      </c>
      <c r="H27" s="460">
        <f>G27*F27</f>
        <v>19879456</v>
      </c>
    </row>
    <row r="28" spans="2:8" ht="14.25">
      <c r="B28" s="385"/>
      <c r="C28" s="372">
        <f t="shared" si="2"/>
        <v>2</v>
      </c>
      <c r="D28" s="388" t="s">
        <v>401</v>
      </c>
      <c r="E28" s="387" t="s">
        <v>388</v>
      </c>
      <c r="F28" s="375">
        <v>1293</v>
      </c>
      <c r="G28" s="461">
        <v>1333</v>
      </c>
      <c r="H28" s="461">
        <f>G28*F28</f>
        <v>1723569</v>
      </c>
    </row>
    <row r="29" spans="2:8" ht="14.25">
      <c r="B29" s="385"/>
      <c r="C29" s="372">
        <f t="shared" si="2"/>
        <v>3</v>
      </c>
      <c r="D29" s="388" t="s">
        <v>402</v>
      </c>
      <c r="E29" s="387" t="s">
        <v>388</v>
      </c>
      <c r="F29" s="375">
        <v>1293</v>
      </c>
      <c r="G29" s="461">
        <v>1666</v>
      </c>
      <c r="H29" s="461">
        <f t="shared" ref="H29:H58" si="3">G29*F29</f>
        <v>2154138</v>
      </c>
    </row>
    <row r="30" spans="2:8" ht="22.5">
      <c r="B30" s="385"/>
      <c r="C30" s="372">
        <f t="shared" si="2"/>
        <v>4</v>
      </c>
      <c r="D30" s="386" t="s">
        <v>403</v>
      </c>
      <c r="E30" s="387" t="s">
        <v>388</v>
      </c>
      <c r="F30" s="375">
        <v>1661</v>
      </c>
      <c r="G30" s="461">
        <v>1111</v>
      </c>
      <c r="H30" s="461">
        <f t="shared" si="3"/>
        <v>1845371</v>
      </c>
    </row>
    <row r="31" spans="2:8" ht="14.25">
      <c r="B31" s="385"/>
      <c r="C31" s="372">
        <f t="shared" si="2"/>
        <v>5</v>
      </c>
      <c r="D31" s="388" t="s">
        <v>404</v>
      </c>
      <c r="E31" s="387" t="s">
        <v>388</v>
      </c>
      <c r="F31" s="375">
        <v>1202</v>
      </c>
      <c r="G31" s="461">
        <v>444</v>
      </c>
      <c r="H31" s="461">
        <f t="shared" si="3"/>
        <v>533688</v>
      </c>
    </row>
    <row r="32" spans="2:8" ht="14.25">
      <c r="B32" s="385"/>
      <c r="C32" s="372">
        <f t="shared" si="2"/>
        <v>6</v>
      </c>
      <c r="D32" s="388" t="s">
        <v>405</v>
      </c>
      <c r="E32" s="387" t="s">
        <v>388</v>
      </c>
      <c r="F32" s="375">
        <v>31970</v>
      </c>
      <c r="G32" s="461">
        <v>333</v>
      </c>
      <c r="H32" s="461">
        <f t="shared" si="3"/>
        <v>10646010</v>
      </c>
    </row>
    <row r="33" spans="2:8" ht="14.25">
      <c r="B33" s="385"/>
      <c r="C33" s="372">
        <f t="shared" si="2"/>
        <v>7</v>
      </c>
      <c r="D33" s="388" t="s">
        <v>406</v>
      </c>
      <c r="E33" s="387" t="s">
        <v>388</v>
      </c>
      <c r="F33" s="375">
        <v>22869</v>
      </c>
      <c r="G33" s="461">
        <v>333</v>
      </c>
      <c r="H33" s="461">
        <f t="shared" si="3"/>
        <v>7615377</v>
      </c>
    </row>
    <row r="34" spans="2:8" ht="14.25">
      <c r="B34" s="385"/>
      <c r="C34" s="372">
        <f t="shared" si="2"/>
        <v>8</v>
      </c>
      <c r="D34" s="388" t="s">
        <v>407</v>
      </c>
      <c r="E34" s="387" t="s">
        <v>388</v>
      </c>
      <c r="F34" s="375">
        <v>15626</v>
      </c>
      <c r="G34" s="461">
        <v>333</v>
      </c>
      <c r="H34" s="461">
        <f t="shared" si="3"/>
        <v>5203458</v>
      </c>
    </row>
    <row r="35" spans="2:8" ht="14.25">
      <c r="B35" s="385"/>
      <c r="C35" s="372">
        <f t="shared" si="2"/>
        <v>9</v>
      </c>
      <c r="D35" s="388" t="s">
        <v>408</v>
      </c>
      <c r="E35" s="387" t="s">
        <v>388</v>
      </c>
      <c r="F35" s="375">
        <v>1202</v>
      </c>
      <c r="G35" s="461">
        <v>555</v>
      </c>
      <c r="H35" s="461">
        <f t="shared" si="3"/>
        <v>667110</v>
      </c>
    </row>
    <row r="36" spans="2:8" ht="14.25">
      <c r="B36" s="385"/>
      <c r="C36" s="372">
        <f t="shared" si="2"/>
        <v>10</v>
      </c>
      <c r="D36" s="388" t="s">
        <v>409</v>
      </c>
      <c r="E36" s="387" t="s">
        <v>388</v>
      </c>
      <c r="F36" s="375">
        <v>21667</v>
      </c>
      <c r="G36" s="461">
        <v>200</v>
      </c>
      <c r="H36" s="461">
        <f t="shared" si="3"/>
        <v>4333400</v>
      </c>
    </row>
    <row r="37" spans="2:8" ht="14.25">
      <c r="B37" s="385"/>
      <c r="C37" s="372">
        <f t="shared" si="2"/>
        <v>11</v>
      </c>
      <c r="D37" s="388" t="s">
        <v>410</v>
      </c>
      <c r="E37" s="387" t="s">
        <v>388</v>
      </c>
      <c r="F37" s="375">
        <v>4808</v>
      </c>
      <c r="G37" s="461">
        <v>333</v>
      </c>
      <c r="H37" s="461">
        <f t="shared" si="3"/>
        <v>1601064</v>
      </c>
    </row>
    <row r="38" spans="2:8" ht="14.25">
      <c r="B38" s="385"/>
      <c r="C38" s="372">
        <f t="shared" si="2"/>
        <v>12</v>
      </c>
      <c r="D38" s="388" t="s">
        <v>411</v>
      </c>
      <c r="E38" s="387" t="s">
        <v>388</v>
      </c>
      <c r="F38" s="375">
        <v>1202</v>
      </c>
      <c r="G38" s="461">
        <v>556</v>
      </c>
      <c r="H38" s="461">
        <f t="shared" si="3"/>
        <v>668312</v>
      </c>
    </row>
    <row r="39" spans="2:8" ht="14.25">
      <c r="B39" s="385"/>
      <c r="C39" s="372">
        <f t="shared" si="2"/>
        <v>13</v>
      </c>
      <c r="D39" s="388" t="s">
        <v>412</v>
      </c>
      <c r="E39" s="387" t="s">
        <v>388</v>
      </c>
      <c r="F39" s="375">
        <v>48142</v>
      </c>
      <c r="G39" s="461">
        <v>247</v>
      </c>
      <c r="H39" s="461">
        <f t="shared" si="3"/>
        <v>11891074</v>
      </c>
    </row>
    <row r="40" spans="2:8" ht="14.25">
      <c r="B40" s="385"/>
      <c r="C40" s="372">
        <f t="shared" si="2"/>
        <v>14</v>
      </c>
      <c r="D40" s="388" t="s">
        <v>413</v>
      </c>
      <c r="E40" s="387" t="s">
        <v>388</v>
      </c>
      <c r="F40" s="375">
        <v>21667</v>
      </c>
      <c r="G40" s="461">
        <v>356</v>
      </c>
      <c r="H40" s="461">
        <f t="shared" si="3"/>
        <v>7713452</v>
      </c>
    </row>
    <row r="41" spans="2:8" ht="14.25">
      <c r="B41" s="385"/>
      <c r="C41" s="372">
        <f t="shared" si="2"/>
        <v>15</v>
      </c>
      <c r="D41" s="388" t="s">
        <v>414</v>
      </c>
      <c r="E41" s="387" t="s">
        <v>388</v>
      </c>
      <c r="F41" s="375">
        <v>4905</v>
      </c>
      <c r="G41" s="461">
        <v>129</v>
      </c>
      <c r="H41" s="461">
        <f t="shared" si="3"/>
        <v>632745</v>
      </c>
    </row>
    <row r="42" spans="2:8" ht="22.5">
      <c r="B42" s="385"/>
      <c r="C42" s="372">
        <f t="shared" si="2"/>
        <v>16</v>
      </c>
      <c r="D42" s="389" t="s">
        <v>415</v>
      </c>
      <c r="E42" s="387" t="s">
        <v>388</v>
      </c>
      <c r="F42" s="375">
        <v>1202</v>
      </c>
      <c r="G42" s="461">
        <v>592</v>
      </c>
      <c r="H42" s="461">
        <f t="shared" si="3"/>
        <v>711584</v>
      </c>
    </row>
    <row r="43" spans="2:8" ht="22.5">
      <c r="B43" s="385"/>
      <c r="C43" s="372">
        <f t="shared" si="2"/>
        <v>17</v>
      </c>
      <c r="D43" s="389" t="s">
        <v>416</v>
      </c>
      <c r="E43" s="387" t="s">
        <v>388</v>
      </c>
      <c r="F43" s="375">
        <v>2404</v>
      </c>
      <c r="G43" s="461">
        <v>1319</v>
      </c>
      <c r="H43" s="461">
        <f t="shared" si="3"/>
        <v>3170876</v>
      </c>
    </row>
    <row r="44" spans="2:8" ht="14.25">
      <c r="B44" s="385"/>
      <c r="C44" s="372">
        <f t="shared" si="2"/>
        <v>18</v>
      </c>
      <c r="D44" s="389" t="s">
        <v>417</v>
      </c>
      <c r="E44" s="387" t="s">
        <v>388</v>
      </c>
      <c r="F44" s="375">
        <v>28118</v>
      </c>
      <c r="G44" s="461">
        <v>278</v>
      </c>
      <c r="H44" s="461">
        <f t="shared" si="3"/>
        <v>7816804</v>
      </c>
    </row>
    <row r="45" spans="2:8" ht="14.25">
      <c r="B45" s="385"/>
      <c r="C45" s="372">
        <f t="shared" si="2"/>
        <v>19</v>
      </c>
      <c r="D45" s="389" t="s">
        <v>418</v>
      </c>
      <c r="E45" s="387" t="s">
        <v>388</v>
      </c>
      <c r="F45" s="375">
        <v>1202</v>
      </c>
      <c r="G45" s="461">
        <v>278</v>
      </c>
      <c r="H45" s="461">
        <f t="shared" si="3"/>
        <v>334156</v>
      </c>
    </row>
    <row r="46" spans="2:8" ht="14.25">
      <c r="B46" s="385"/>
      <c r="C46" s="372">
        <f t="shared" si="2"/>
        <v>20</v>
      </c>
      <c r="D46" s="389" t="s">
        <v>419</v>
      </c>
      <c r="E46" s="387" t="s">
        <v>388</v>
      </c>
      <c r="F46" s="375">
        <v>1202</v>
      </c>
      <c r="G46" s="461">
        <v>222</v>
      </c>
      <c r="H46" s="461">
        <f t="shared" si="3"/>
        <v>266844</v>
      </c>
    </row>
    <row r="47" spans="2:8" ht="14.25">
      <c r="B47" s="385"/>
      <c r="C47" s="372">
        <f t="shared" si="2"/>
        <v>21</v>
      </c>
      <c r="D47" s="389" t="s">
        <v>420</v>
      </c>
      <c r="E47" s="387" t="s">
        <v>388</v>
      </c>
      <c r="F47" s="375">
        <v>1202</v>
      </c>
      <c r="G47" s="461">
        <v>978</v>
      </c>
      <c r="H47" s="461">
        <f t="shared" si="3"/>
        <v>1175556</v>
      </c>
    </row>
    <row r="48" spans="2:8" ht="14.25">
      <c r="B48" s="385"/>
      <c r="C48" s="372">
        <f t="shared" si="2"/>
        <v>22</v>
      </c>
      <c r="D48" s="389" t="s">
        <v>421</v>
      </c>
      <c r="E48" s="387" t="s">
        <v>388</v>
      </c>
      <c r="F48" s="375">
        <v>21667</v>
      </c>
      <c r="G48" s="461">
        <v>35</v>
      </c>
      <c r="H48" s="461">
        <f t="shared" si="3"/>
        <v>758345</v>
      </c>
    </row>
    <row r="49" spans="2:8" ht="14.25">
      <c r="B49" s="385"/>
      <c r="C49" s="372">
        <f t="shared" si="2"/>
        <v>23</v>
      </c>
      <c r="D49" s="389" t="s">
        <v>422</v>
      </c>
      <c r="E49" s="387" t="s">
        <v>388</v>
      </c>
      <c r="F49" s="375">
        <v>1202</v>
      </c>
      <c r="G49" s="461">
        <v>49</v>
      </c>
      <c r="H49" s="461">
        <f t="shared" si="3"/>
        <v>58898</v>
      </c>
    </row>
    <row r="50" spans="2:8" ht="14.25">
      <c r="B50" s="385"/>
      <c r="C50" s="372">
        <f t="shared" si="2"/>
        <v>24</v>
      </c>
      <c r="D50" s="389" t="s">
        <v>423</v>
      </c>
      <c r="E50" s="387" t="s">
        <v>388</v>
      </c>
      <c r="F50" s="375">
        <v>3611</v>
      </c>
      <c r="G50" s="461">
        <v>196</v>
      </c>
      <c r="H50" s="461">
        <f t="shared" si="3"/>
        <v>707756</v>
      </c>
    </row>
    <row r="51" spans="2:8" ht="14.25">
      <c r="B51" s="385"/>
      <c r="C51" s="372">
        <f t="shared" si="2"/>
        <v>25</v>
      </c>
      <c r="D51" s="389" t="s">
        <v>424</v>
      </c>
      <c r="E51" s="387" t="s">
        <v>388</v>
      </c>
      <c r="F51" s="375">
        <v>21667</v>
      </c>
      <c r="G51" s="461">
        <v>269</v>
      </c>
      <c r="H51" s="461">
        <f t="shared" si="3"/>
        <v>5828423</v>
      </c>
    </row>
    <row r="52" spans="2:8" ht="14.25">
      <c r="B52" s="385"/>
      <c r="C52" s="372">
        <f t="shared" si="2"/>
        <v>26</v>
      </c>
      <c r="D52" s="389" t="s">
        <v>425</v>
      </c>
      <c r="E52" s="387" t="s">
        <v>388</v>
      </c>
      <c r="F52" s="375">
        <v>3611</v>
      </c>
      <c r="G52" s="461">
        <v>2889</v>
      </c>
      <c r="H52" s="461">
        <f t="shared" si="3"/>
        <v>10432179</v>
      </c>
    </row>
    <row r="53" spans="2:8" ht="14.25">
      <c r="B53" s="385"/>
      <c r="C53" s="372">
        <f t="shared" si="2"/>
        <v>27</v>
      </c>
      <c r="D53" s="389" t="s">
        <v>426</v>
      </c>
      <c r="E53" s="387" t="s">
        <v>388</v>
      </c>
      <c r="F53" s="375">
        <v>3611</v>
      </c>
      <c r="G53" s="461">
        <v>311</v>
      </c>
      <c r="H53" s="461">
        <f t="shared" si="3"/>
        <v>1123021</v>
      </c>
    </row>
    <row r="54" spans="2:8" ht="41.25" customHeight="1">
      <c r="B54" s="385"/>
      <c r="C54" s="372">
        <f t="shared" si="2"/>
        <v>28</v>
      </c>
      <c r="D54" s="373" t="s">
        <v>427</v>
      </c>
      <c r="E54" s="387" t="s">
        <v>388</v>
      </c>
      <c r="F54" s="375">
        <v>1202</v>
      </c>
      <c r="G54" s="461">
        <v>6921</v>
      </c>
      <c r="H54" s="461">
        <f t="shared" si="3"/>
        <v>8319042</v>
      </c>
    </row>
    <row r="55" spans="2:8" ht="14.25">
      <c r="B55" s="385"/>
      <c r="C55" s="372">
        <f t="shared" si="2"/>
        <v>29</v>
      </c>
      <c r="D55" s="373" t="s">
        <v>428</v>
      </c>
      <c r="E55" s="387" t="s">
        <v>388</v>
      </c>
      <c r="F55" s="375">
        <v>16</v>
      </c>
      <c r="G55" s="457">
        <v>6921</v>
      </c>
      <c r="H55" s="461">
        <f t="shared" si="3"/>
        <v>110736</v>
      </c>
    </row>
    <row r="56" spans="2:8" ht="14.25">
      <c r="B56" s="385"/>
      <c r="C56" s="372">
        <f t="shared" si="2"/>
        <v>30</v>
      </c>
      <c r="D56" s="378" t="s">
        <v>429</v>
      </c>
      <c r="E56" s="387" t="s">
        <v>388</v>
      </c>
      <c r="F56" s="375">
        <v>75</v>
      </c>
      <c r="G56" s="457">
        <v>6921</v>
      </c>
      <c r="H56" s="461">
        <f t="shared" si="3"/>
        <v>519075</v>
      </c>
    </row>
    <row r="57" spans="2:8" ht="39" customHeight="1">
      <c r="B57" s="385"/>
      <c r="C57" s="372">
        <f t="shared" si="2"/>
        <v>31</v>
      </c>
      <c r="D57" s="373" t="s">
        <v>430</v>
      </c>
      <c r="E57" s="387" t="s">
        <v>388</v>
      </c>
      <c r="F57" s="375">
        <v>4974</v>
      </c>
      <c r="G57" s="457">
        <v>247</v>
      </c>
      <c r="H57" s="461">
        <f t="shared" si="3"/>
        <v>1228578</v>
      </c>
    </row>
    <row r="58" spans="2:8" ht="14.25">
      <c r="B58" s="390"/>
      <c r="C58" s="391">
        <f t="shared" si="2"/>
        <v>32</v>
      </c>
      <c r="D58" s="392" t="s">
        <v>431</v>
      </c>
      <c r="E58" s="393" t="s">
        <v>388</v>
      </c>
      <c r="F58" s="407">
        <v>10834</v>
      </c>
      <c r="G58" s="412">
        <v>396</v>
      </c>
      <c r="H58" s="462">
        <f t="shared" si="3"/>
        <v>4290264</v>
      </c>
    </row>
    <row r="59" spans="2:8" ht="6.75" customHeight="1" thickBot="1">
      <c r="B59" s="394"/>
      <c r="C59" s="394"/>
      <c r="D59" s="395"/>
      <c r="E59" s="395"/>
      <c r="F59" s="408"/>
      <c r="G59" s="396"/>
      <c r="H59" s="627"/>
    </row>
    <row r="60" spans="2:8" ht="25.5" customHeight="1" thickBot="1">
      <c r="B60" s="953" t="s">
        <v>451</v>
      </c>
      <c r="C60" s="954"/>
      <c r="D60" s="954"/>
      <c r="E60" s="954"/>
      <c r="F60" s="954"/>
      <c r="G60" s="955"/>
      <c r="H60" s="708">
        <f>SUM(H15:H58)</f>
        <v>1116012070</v>
      </c>
    </row>
    <row r="61" spans="2:8" ht="13.5" thickBot="1"/>
    <row r="62" spans="2:8" ht="16.5" thickBot="1">
      <c r="B62" s="947" t="s">
        <v>638</v>
      </c>
      <c r="C62" s="948"/>
      <c r="D62" s="948"/>
      <c r="E62" s="948"/>
      <c r="F62" s="948"/>
      <c r="G62" s="949"/>
      <c r="H62" s="708">
        <v>1116012070</v>
      </c>
    </row>
    <row r="63" spans="2:8" ht="13.5" thickBot="1"/>
    <row r="64" spans="2:8" ht="16.5" thickBot="1">
      <c r="B64" s="950" t="s">
        <v>636</v>
      </c>
      <c r="C64" s="951"/>
      <c r="D64" s="951"/>
      <c r="E64" s="951"/>
      <c r="F64" s="951"/>
      <c r="G64" s="952"/>
      <c r="H64" s="709">
        <f>(H60-H62)/H60</f>
        <v>0</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xml><?xml version="1.0" encoding="utf-8"?>
<worksheet xmlns="http://schemas.openxmlformats.org/spreadsheetml/2006/main" xmlns:r="http://schemas.openxmlformats.org/officeDocument/2006/relationships">
  <dimension ref="B1:E80"/>
  <sheetViews>
    <sheetView topLeftCell="A61" zoomScale="80" zoomScaleNormal="80" zoomScaleSheetLayoutView="85" workbookViewId="0">
      <selection activeCell="C32" sqref="C32"/>
    </sheetView>
  </sheetViews>
  <sheetFormatPr baseColWidth="10" defaultRowHeight="12.75"/>
  <cols>
    <col min="1" max="1" width="1.140625" customWidth="1"/>
    <col min="2" max="2" width="8.85546875" customWidth="1"/>
    <col min="3" max="3" width="88.42578125" customWidth="1"/>
    <col min="4" max="4" width="26.7109375" style="1" customWidth="1"/>
    <col min="5" max="5" width="42.140625" style="1" customWidth="1"/>
    <col min="7" max="7" width="18.42578125" bestFit="1" customWidth="1"/>
  </cols>
  <sheetData>
    <row r="1" spans="2:5" ht="11.25" customHeight="1"/>
    <row r="2" spans="2:5" ht="20.100000000000001" customHeight="1">
      <c r="B2" s="741" t="str">
        <f>HABILITACION!B2</f>
        <v>REPUBLICA DE COLOMBIA</v>
      </c>
      <c r="C2" s="741"/>
      <c r="D2" s="741"/>
      <c r="E2" s="741"/>
    </row>
    <row r="3" spans="2:5" ht="20.100000000000001" customHeight="1">
      <c r="B3" s="741" t="str">
        <f>HABILITACION!B3</f>
        <v>INSTITUTO COLOMBIANO PARA LA EVALUACIÓN DE LA EDUCACIÓN - ICFES</v>
      </c>
      <c r="C3" s="741"/>
      <c r="D3" s="741"/>
      <c r="E3" s="741"/>
    </row>
    <row r="4" spans="2:5" ht="20.100000000000001" customHeight="1">
      <c r="B4" s="741" t="str">
        <f>HABILITACION!B4</f>
        <v>CONVOCATORIA PUBLICA CP - 002 - 2013</v>
      </c>
      <c r="C4" s="741"/>
      <c r="D4" s="741"/>
      <c r="E4" s="741"/>
    </row>
    <row r="5" spans="2:5" ht="20.100000000000001" customHeight="1" thickBot="1">
      <c r="B5" s="742" t="str">
        <f>HABILITACION!B5</f>
        <v>CONTRATAR LA IMPRESIÓN Y EMPAQUE DE MATERIALES PARA PRUEBAS DEL ICFES</v>
      </c>
      <c r="C5" s="742"/>
      <c r="D5" s="742"/>
      <c r="E5" s="742"/>
    </row>
    <row r="6" spans="2:5" ht="20.100000000000001" customHeight="1">
      <c r="B6" s="3" t="s">
        <v>35</v>
      </c>
      <c r="C6" s="5"/>
      <c r="D6" s="514"/>
      <c r="E6" s="518"/>
    </row>
    <row r="7" spans="2:5" ht="20.100000000000001" customHeight="1" thickBot="1">
      <c r="B7" s="21" t="s">
        <v>509</v>
      </c>
      <c r="C7" s="7"/>
      <c r="D7" s="7"/>
      <c r="E7" s="8"/>
    </row>
    <row r="8" spans="2:5" s="1" customFormat="1" ht="24.75" customHeight="1" thickBot="1">
      <c r="B8" s="739" t="str">
        <f>HABILITACION!$B$8</f>
        <v>PROPONENTE: THOMAS GREG &amp; SONS DE COLOMBIA S.A.</v>
      </c>
      <c r="C8" s="740"/>
      <c r="D8" s="740"/>
      <c r="E8" s="513" t="str">
        <f>HABILITACION!E8</f>
        <v>PROPUESTA No.4</v>
      </c>
    </row>
    <row r="9" spans="2:5" ht="5.25" customHeight="1" thickBot="1">
      <c r="B9" s="519"/>
      <c r="C9" s="118"/>
      <c r="D9" s="118"/>
      <c r="E9" s="520"/>
    </row>
    <row r="10" spans="2:5" ht="20.100000000000001" customHeight="1">
      <c r="B10" s="129" t="s">
        <v>0</v>
      </c>
      <c r="C10" s="130" t="s">
        <v>1</v>
      </c>
      <c r="D10" s="131" t="s">
        <v>46</v>
      </c>
      <c r="E10" s="132" t="s">
        <v>19</v>
      </c>
    </row>
    <row r="11" spans="2:5" ht="17.25" customHeight="1">
      <c r="B11" s="133" t="s">
        <v>130</v>
      </c>
      <c r="C11" s="80" t="s">
        <v>87</v>
      </c>
      <c r="D11" s="66"/>
      <c r="E11" s="134"/>
    </row>
    <row r="12" spans="2:5" ht="17.25" customHeight="1">
      <c r="B12" s="135" t="s">
        <v>132</v>
      </c>
      <c r="C12" s="80" t="s">
        <v>133</v>
      </c>
      <c r="D12" s="66"/>
      <c r="E12" s="134"/>
    </row>
    <row r="13" spans="2:5" ht="15" customHeight="1">
      <c r="B13" s="136"/>
      <c r="C13" s="79" t="s">
        <v>134</v>
      </c>
      <c r="D13" s="515">
        <v>104</v>
      </c>
      <c r="E13" s="121"/>
    </row>
    <row r="14" spans="2:5" ht="15" customHeight="1">
      <c r="B14" s="141"/>
      <c r="C14" s="142"/>
      <c r="D14" s="143"/>
      <c r="E14" s="144"/>
    </row>
    <row r="15" spans="2:5" ht="15" customHeight="1">
      <c r="B15" s="135" t="s">
        <v>135</v>
      </c>
      <c r="C15" s="80" t="s">
        <v>136</v>
      </c>
      <c r="D15" s="66"/>
      <c r="E15" s="134"/>
    </row>
    <row r="16" spans="2:5" ht="15" customHeight="1">
      <c r="B16" s="136"/>
      <c r="C16" s="79" t="s">
        <v>137</v>
      </c>
      <c r="D16" s="515">
        <v>107</v>
      </c>
      <c r="E16" s="121"/>
    </row>
    <row r="17" spans="2:5" ht="15" customHeight="1">
      <c r="B17" s="141"/>
      <c r="C17" s="142"/>
      <c r="D17" s="143"/>
      <c r="E17" s="144"/>
    </row>
    <row r="18" spans="2:5" ht="15" customHeight="1">
      <c r="B18" s="135" t="s">
        <v>138</v>
      </c>
      <c r="C18" s="80" t="s">
        <v>139</v>
      </c>
      <c r="D18" s="66"/>
      <c r="E18" s="134"/>
    </row>
    <row r="19" spans="2:5" ht="15" customHeight="1">
      <c r="B19" s="136"/>
      <c r="C19" s="79" t="s">
        <v>140</v>
      </c>
      <c r="D19" s="515" t="s">
        <v>559</v>
      </c>
      <c r="E19" s="121"/>
    </row>
    <row r="20" spans="2:5" ht="15" customHeight="1">
      <c r="B20" s="205" t="s">
        <v>53</v>
      </c>
      <c r="C20" s="79" t="s">
        <v>141</v>
      </c>
      <c r="D20" s="515" t="s">
        <v>561</v>
      </c>
      <c r="E20" s="121"/>
    </row>
    <row r="21" spans="2:5" ht="15" customHeight="1">
      <c r="B21" s="205" t="s">
        <v>54</v>
      </c>
      <c r="C21" s="79" t="s">
        <v>142</v>
      </c>
      <c r="D21" s="515" t="s">
        <v>561</v>
      </c>
      <c r="E21" s="121"/>
    </row>
    <row r="22" spans="2:5" ht="15" customHeight="1">
      <c r="B22" s="205" t="s">
        <v>97</v>
      </c>
      <c r="C22" s="79" t="s">
        <v>143</v>
      </c>
      <c r="D22" s="515" t="s">
        <v>562</v>
      </c>
      <c r="E22" s="121"/>
    </row>
    <row r="23" spans="2:5" ht="15" customHeight="1">
      <c r="B23" s="205" t="s">
        <v>196</v>
      </c>
      <c r="C23" s="79" t="s">
        <v>144</v>
      </c>
      <c r="D23" s="515" t="s">
        <v>563</v>
      </c>
      <c r="E23" s="121"/>
    </row>
    <row r="24" spans="2:5" ht="15" customHeight="1">
      <c r="B24" s="206" t="s">
        <v>197</v>
      </c>
      <c r="C24" s="139" t="s">
        <v>145</v>
      </c>
      <c r="D24" s="140" t="s">
        <v>564</v>
      </c>
      <c r="E24" s="138"/>
    </row>
    <row r="25" spans="2:5" ht="15" customHeight="1">
      <c r="B25" s="206" t="s">
        <v>198</v>
      </c>
      <c r="C25" s="139" t="s">
        <v>146</v>
      </c>
      <c r="D25" s="140" t="s">
        <v>560</v>
      </c>
      <c r="E25" s="138"/>
    </row>
    <row r="26" spans="2:5" ht="15" customHeight="1">
      <c r="B26" s="206" t="s">
        <v>199</v>
      </c>
      <c r="C26" s="139" t="s">
        <v>147</v>
      </c>
      <c r="D26" s="140" t="s">
        <v>560</v>
      </c>
      <c r="E26" s="138"/>
    </row>
    <row r="27" spans="2:5" ht="15" customHeight="1">
      <c r="B27" s="206"/>
      <c r="C27" s="139" t="s">
        <v>148</v>
      </c>
      <c r="D27" s="140" t="s">
        <v>489</v>
      </c>
      <c r="E27" s="138"/>
    </row>
    <row r="28" spans="2:5" ht="15" customHeight="1">
      <c r="B28" s="141"/>
      <c r="C28" s="142"/>
      <c r="D28" s="143"/>
      <c r="E28" s="144"/>
    </row>
    <row r="29" spans="2:5" ht="15" customHeight="1">
      <c r="B29" s="135" t="s">
        <v>149</v>
      </c>
      <c r="C29" s="80" t="s">
        <v>150</v>
      </c>
      <c r="D29" s="66"/>
      <c r="E29" s="134"/>
    </row>
    <row r="30" spans="2:5" ht="15" customHeight="1">
      <c r="B30" s="136"/>
      <c r="C30" s="79" t="s">
        <v>140</v>
      </c>
      <c r="D30" s="515" t="s">
        <v>490</v>
      </c>
      <c r="E30" s="121"/>
    </row>
    <row r="31" spans="2:5" ht="15" customHeight="1">
      <c r="B31" s="137"/>
      <c r="C31" s="139" t="s">
        <v>644</v>
      </c>
      <c r="D31" s="515" t="s">
        <v>493</v>
      </c>
      <c r="E31" s="138" t="s">
        <v>494</v>
      </c>
    </row>
    <row r="32" spans="2:5" ht="15" customHeight="1">
      <c r="B32" s="137"/>
      <c r="C32" s="139" t="s">
        <v>151</v>
      </c>
      <c r="D32" s="515">
        <v>194</v>
      </c>
      <c r="E32" s="138" t="s">
        <v>492</v>
      </c>
    </row>
    <row r="33" spans="2:5" ht="15" customHeight="1">
      <c r="B33" s="137"/>
      <c r="C33" s="139" t="s">
        <v>152</v>
      </c>
      <c r="D33" s="515">
        <v>194</v>
      </c>
      <c r="E33" s="138" t="s">
        <v>491</v>
      </c>
    </row>
    <row r="34" spans="2:5" ht="15" customHeight="1">
      <c r="B34" s="141"/>
      <c r="C34" s="142"/>
      <c r="D34" s="143"/>
      <c r="E34" s="144"/>
    </row>
    <row r="35" spans="2:5" ht="15" customHeight="1">
      <c r="B35" s="135" t="s">
        <v>153</v>
      </c>
      <c r="C35" s="80" t="s">
        <v>154</v>
      </c>
      <c r="D35" s="66"/>
      <c r="E35" s="134"/>
    </row>
    <row r="36" spans="2:5" ht="15" customHeight="1">
      <c r="B36" s="135"/>
      <c r="C36" s="80" t="s">
        <v>155</v>
      </c>
      <c r="D36" s="66"/>
      <c r="E36" s="134"/>
    </row>
    <row r="37" spans="2:5" ht="15" customHeight="1">
      <c r="B37" s="136"/>
      <c r="C37" s="79" t="s">
        <v>156</v>
      </c>
      <c r="D37" s="515">
        <v>200</v>
      </c>
      <c r="E37" s="121"/>
    </row>
    <row r="38" spans="2:5" ht="15" customHeight="1">
      <c r="B38" s="136"/>
      <c r="C38" s="79" t="s">
        <v>101</v>
      </c>
      <c r="D38" s="515" t="s">
        <v>495</v>
      </c>
      <c r="E38" s="121"/>
    </row>
    <row r="39" spans="2:5" ht="15" customHeight="1">
      <c r="B39" s="137"/>
      <c r="C39" s="139"/>
      <c r="D39" s="140"/>
      <c r="E39" s="138"/>
    </row>
    <row r="40" spans="2:5" ht="15" customHeight="1">
      <c r="B40" s="137"/>
      <c r="C40" s="80" t="s">
        <v>158</v>
      </c>
      <c r="D40" s="66"/>
      <c r="E40" s="134"/>
    </row>
    <row r="41" spans="2:5" ht="15" customHeight="1">
      <c r="B41" s="137"/>
      <c r="C41" s="79" t="s">
        <v>156</v>
      </c>
      <c r="D41" s="515">
        <v>209</v>
      </c>
      <c r="E41" s="121"/>
    </row>
    <row r="42" spans="2:5" ht="15" customHeight="1">
      <c r="B42" s="137"/>
      <c r="C42" s="79" t="s">
        <v>101</v>
      </c>
      <c r="D42" s="515" t="s">
        <v>496</v>
      </c>
      <c r="E42" s="121"/>
    </row>
    <row r="43" spans="2:5" ht="15" customHeight="1">
      <c r="B43" s="137"/>
      <c r="C43" s="139"/>
      <c r="D43" s="140"/>
      <c r="E43" s="138"/>
    </row>
    <row r="44" spans="2:5" ht="15" customHeight="1">
      <c r="B44" s="137"/>
      <c r="C44" s="80" t="s">
        <v>159</v>
      </c>
      <c r="D44" s="66"/>
      <c r="E44" s="134"/>
    </row>
    <row r="45" spans="2:5" ht="15" customHeight="1">
      <c r="B45" s="137"/>
      <c r="C45" s="79" t="s">
        <v>156</v>
      </c>
      <c r="D45" s="515">
        <v>218</v>
      </c>
      <c r="E45" s="121"/>
    </row>
    <row r="46" spans="2:5" ht="15" customHeight="1">
      <c r="B46" s="137"/>
      <c r="C46" s="79" t="s">
        <v>101</v>
      </c>
      <c r="D46" s="515" t="s">
        <v>497</v>
      </c>
      <c r="E46" s="121"/>
    </row>
    <row r="47" spans="2:5" ht="15" customHeight="1">
      <c r="B47" s="137"/>
      <c r="C47" s="139"/>
      <c r="D47" s="140"/>
      <c r="E47" s="138"/>
    </row>
    <row r="48" spans="2:5" ht="15" customHeight="1">
      <c r="B48" s="137"/>
      <c r="C48" s="80" t="s">
        <v>160</v>
      </c>
      <c r="D48" s="66"/>
      <c r="E48" s="134"/>
    </row>
    <row r="49" spans="2:5" ht="15" customHeight="1">
      <c r="B49" s="137"/>
      <c r="C49" s="79" t="s">
        <v>156</v>
      </c>
      <c r="D49" s="515">
        <v>227</v>
      </c>
      <c r="E49" s="121"/>
    </row>
    <row r="50" spans="2:5" ht="15" customHeight="1">
      <c r="B50" s="137"/>
      <c r="C50" s="79" t="s">
        <v>101</v>
      </c>
      <c r="D50" s="515" t="s">
        <v>498</v>
      </c>
      <c r="E50" s="121"/>
    </row>
    <row r="51" spans="2:5" ht="15" customHeight="1">
      <c r="B51" s="137"/>
      <c r="C51" s="139"/>
      <c r="D51" s="140"/>
      <c r="E51" s="138"/>
    </row>
    <row r="52" spans="2:5" ht="15" customHeight="1">
      <c r="B52" s="137"/>
      <c r="C52" s="80" t="s">
        <v>161</v>
      </c>
      <c r="D52" s="66"/>
      <c r="E52" s="134"/>
    </row>
    <row r="53" spans="2:5" ht="15" customHeight="1">
      <c r="B53" s="137"/>
      <c r="C53" s="79" t="s">
        <v>156</v>
      </c>
      <c r="D53" s="515">
        <v>237</v>
      </c>
      <c r="E53" s="121"/>
    </row>
    <row r="54" spans="2:5" ht="15" customHeight="1">
      <c r="B54" s="137"/>
      <c r="C54" s="79" t="s">
        <v>101</v>
      </c>
      <c r="D54" s="515" t="s">
        <v>499</v>
      </c>
      <c r="E54" s="121"/>
    </row>
    <row r="55" spans="2:5" ht="15" customHeight="1">
      <c r="B55" s="137"/>
      <c r="C55" s="139"/>
      <c r="D55" s="140"/>
      <c r="E55" s="138"/>
    </row>
    <row r="56" spans="2:5" ht="15" customHeight="1">
      <c r="B56" s="137"/>
      <c r="C56" s="80" t="s">
        <v>162</v>
      </c>
      <c r="D56" s="66"/>
      <c r="E56" s="134"/>
    </row>
    <row r="57" spans="2:5" ht="15" customHeight="1">
      <c r="B57" s="137"/>
      <c r="C57" s="79" t="s">
        <v>156</v>
      </c>
      <c r="D57" s="515">
        <v>251</v>
      </c>
      <c r="E57" s="121"/>
    </row>
    <row r="58" spans="2:5" ht="15" customHeight="1">
      <c r="B58" s="137"/>
      <c r="C58" s="79" t="s">
        <v>101</v>
      </c>
      <c r="D58" s="515" t="s">
        <v>500</v>
      </c>
      <c r="E58" s="121"/>
    </row>
    <row r="59" spans="2:5" ht="15" customHeight="1">
      <c r="B59" s="141"/>
      <c r="C59" s="142"/>
      <c r="D59" s="143"/>
      <c r="E59" s="144"/>
    </row>
    <row r="60" spans="2:5" ht="15" customHeight="1">
      <c r="B60" s="207" t="s">
        <v>163</v>
      </c>
      <c r="C60" s="80" t="s">
        <v>164</v>
      </c>
      <c r="D60" s="66"/>
      <c r="E60" s="134"/>
    </row>
    <row r="61" spans="2:5" ht="15" customHeight="1">
      <c r="B61" s="137"/>
      <c r="C61" s="139" t="s">
        <v>165</v>
      </c>
      <c r="D61" s="140" t="s">
        <v>501</v>
      </c>
      <c r="E61" s="138"/>
    </row>
    <row r="62" spans="2:5" ht="15" customHeight="1">
      <c r="B62" s="137"/>
      <c r="C62" s="139" t="s">
        <v>166</v>
      </c>
      <c r="D62" s="140" t="s">
        <v>502</v>
      </c>
      <c r="E62" s="138"/>
    </row>
    <row r="63" spans="2:5" ht="15" customHeight="1">
      <c r="B63" s="141"/>
      <c r="C63" s="142"/>
      <c r="D63" s="143"/>
      <c r="E63" s="144"/>
    </row>
    <row r="64" spans="2:5" ht="15" customHeight="1">
      <c r="B64" s="207" t="s">
        <v>167</v>
      </c>
      <c r="C64" s="80" t="s">
        <v>168</v>
      </c>
      <c r="D64" s="66"/>
      <c r="E64" s="134"/>
    </row>
    <row r="65" spans="2:5" ht="15" customHeight="1">
      <c r="B65" s="137"/>
      <c r="C65" s="139" t="s">
        <v>169</v>
      </c>
      <c r="D65" s="140">
        <v>271</v>
      </c>
      <c r="E65" s="138"/>
    </row>
    <row r="66" spans="2:5" ht="15" customHeight="1">
      <c r="B66" s="206" t="s">
        <v>53</v>
      </c>
      <c r="C66" s="139" t="s">
        <v>170</v>
      </c>
      <c r="D66" s="140">
        <v>271</v>
      </c>
      <c r="E66" s="138"/>
    </row>
    <row r="67" spans="2:5" ht="15" customHeight="1">
      <c r="B67" s="205" t="s">
        <v>54</v>
      </c>
      <c r="C67" s="79" t="s">
        <v>171</v>
      </c>
      <c r="D67" s="515">
        <v>271</v>
      </c>
      <c r="E67" s="121"/>
    </row>
    <row r="68" spans="2:5" ht="15" customHeight="1">
      <c r="B68" s="211" t="s">
        <v>97</v>
      </c>
      <c r="C68" s="208" t="s">
        <v>172</v>
      </c>
      <c r="D68" s="516">
        <v>271</v>
      </c>
      <c r="E68" s="209"/>
    </row>
    <row r="69" spans="2:5" ht="15" customHeight="1">
      <c r="B69" s="206" t="s">
        <v>196</v>
      </c>
      <c r="C69" s="139" t="s">
        <v>173</v>
      </c>
      <c r="D69" s="140">
        <v>271</v>
      </c>
      <c r="E69" s="138"/>
    </row>
    <row r="70" spans="2:5" ht="51">
      <c r="B70" s="638" t="s">
        <v>197</v>
      </c>
      <c r="C70" s="637" t="s">
        <v>174</v>
      </c>
      <c r="D70" s="517" t="s">
        <v>503</v>
      </c>
      <c r="E70" s="138"/>
    </row>
    <row r="71" spans="2:5" ht="15" customHeight="1">
      <c r="B71" s="141"/>
      <c r="C71" s="142"/>
      <c r="D71" s="143"/>
      <c r="E71" s="144"/>
    </row>
    <row r="72" spans="2:5" ht="15" customHeight="1">
      <c r="B72" s="207" t="s">
        <v>175</v>
      </c>
      <c r="C72" s="80" t="s">
        <v>176</v>
      </c>
      <c r="D72" s="66"/>
      <c r="E72" s="134"/>
    </row>
    <row r="73" spans="2:5" ht="15" customHeight="1">
      <c r="B73" s="137"/>
      <c r="C73" s="139" t="s">
        <v>177</v>
      </c>
      <c r="D73" s="140">
        <v>333</v>
      </c>
      <c r="E73" s="138"/>
    </row>
    <row r="74" spans="2:5" ht="15" customHeight="1">
      <c r="B74" s="141"/>
      <c r="C74" s="142"/>
      <c r="D74" s="143"/>
      <c r="E74" s="144"/>
    </row>
    <row r="75" spans="2:5" ht="15" customHeight="1">
      <c r="B75" s="207" t="s">
        <v>178</v>
      </c>
      <c r="C75" s="80" t="s">
        <v>179</v>
      </c>
      <c r="D75" s="66"/>
      <c r="E75" s="134"/>
    </row>
    <row r="76" spans="2:5" ht="15" customHeight="1">
      <c r="B76" s="137"/>
      <c r="C76" s="139" t="s">
        <v>180</v>
      </c>
      <c r="D76" s="140" t="s">
        <v>504</v>
      </c>
      <c r="E76" s="138"/>
    </row>
    <row r="77" spans="2:5">
      <c r="B77" s="141"/>
      <c r="C77" s="142"/>
      <c r="D77" s="143"/>
      <c r="E77" s="144"/>
    </row>
    <row r="78" spans="2:5">
      <c r="B78" s="207" t="s">
        <v>181</v>
      </c>
      <c r="C78" s="80" t="s">
        <v>182</v>
      </c>
      <c r="D78" s="66"/>
      <c r="E78" s="134"/>
    </row>
    <row r="79" spans="2:5">
      <c r="B79" s="137"/>
      <c r="C79" s="139" t="s">
        <v>183</v>
      </c>
      <c r="D79" s="140" t="s">
        <v>505</v>
      </c>
      <c r="E79" s="138"/>
    </row>
    <row r="80" spans="2:5" ht="13.5" thickBot="1">
      <c r="B80" s="521"/>
      <c r="C80" s="522"/>
      <c r="D80" s="523"/>
      <c r="E80" s="524"/>
    </row>
  </sheetData>
  <mergeCells count="5">
    <mergeCell ref="B8:D8"/>
    <mergeCell ref="B2:E2"/>
    <mergeCell ref="B3:E3"/>
    <mergeCell ref="B4:E4"/>
    <mergeCell ref="B5:E5"/>
  </mergeCells>
  <phoneticPr fontId="0" type="noConversion"/>
  <printOptions horizontalCentered="1" verticalCentered="1"/>
  <pageMargins left="0.78740157480314965" right="0.78740157480314965" top="0.62992125984251968" bottom="0.39370078740157483" header="0.11811023622047245" footer="0.23622047244094491"/>
  <pageSetup scale="60" orientation="landscape" blackAndWhite="1" r:id="rId1"/>
  <headerFooter alignWithMargins="0">
    <oddHeader>&amp;A</oddHeader>
  </headerFooter>
  <rowBreaks count="1" manualBreakCount="1">
    <brk id="28" min="1" max="4" man="1"/>
  </rowBreaks>
  <drawing r:id="rId2"/>
</worksheet>
</file>

<file path=xl/worksheets/sheet20.xml><?xml version="1.0" encoding="utf-8"?>
<worksheet xmlns="http://schemas.openxmlformats.org/spreadsheetml/2006/main" xmlns:r="http://schemas.openxmlformats.org/officeDocument/2006/relationships">
  <dimension ref="B1:H64"/>
  <sheetViews>
    <sheetView topLeftCell="E53" zoomScale="90" zoomScaleNormal="90" zoomScaleSheetLayoutView="100" workbookViewId="0">
      <selection activeCell="B62" sqref="B62:H64"/>
    </sheetView>
  </sheetViews>
  <sheetFormatPr baseColWidth="10" defaultRowHeight="12.75"/>
  <cols>
    <col min="1" max="1" width="2.28515625" customWidth="1"/>
    <col min="2" max="2" width="8.28515625" style="240"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470</v>
      </c>
      <c r="C6" s="786"/>
      <c r="D6" s="786"/>
      <c r="E6" s="786"/>
      <c r="F6" s="786"/>
      <c r="G6" s="786"/>
      <c r="H6" s="787"/>
    </row>
    <row r="7" spans="2:8" ht="15.95" customHeight="1" thickBot="1">
      <c r="B7" s="941" t="s">
        <v>452</v>
      </c>
      <c r="C7" s="741"/>
      <c r="D7" s="741"/>
      <c r="E7" s="741"/>
      <c r="F7" s="741"/>
      <c r="G7" s="741"/>
      <c r="H7" s="942"/>
    </row>
    <row r="8" spans="2:8" ht="23.25" customHeight="1" thickBot="1">
      <c r="B8" s="956" t="str">
        <f>HABILITACION!B8</f>
        <v>PROPONENTE: THOMAS GREG &amp; SONS DE COLOMBIA S.A.</v>
      </c>
      <c r="C8" s="957"/>
      <c r="D8" s="957"/>
      <c r="E8" s="957"/>
      <c r="F8" s="958"/>
      <c r="G8" s="959" t="str">
        <f>HABILITACION!E8</f>
        <v>PROPUESTA No.4</v>
      </c>
      <c r="H8" s="960"/>
    </row>
    <row r="9" spans="2:8" ht="8.25" customHeight="1" thickBot="1">
      <c r="B9" s="397"/>
      <c r="C9" s="397"/>
      <c r="D9" s="397"/>
      <c r="E9" s="397"/>
      <c r="F9" s="352"/>
    </row>
    <row r="10" spans="2:8" ht="24.75" customHeight="1" thickBot="1">
      <c r="B10" s="945" t="s">
        <v>432</v>
      </c>
      <c r="C10" s="946"/>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439</v>
      </c>
      <c r="E15" s="374" t="s">
        <v>388</v>
      </c>
      <c r="F15" s="375">
        <v>48000</v>
      </c>
      <c r="G15" s="423">
        <v>2057</v>
      </c>
      <c r="H15" s="423">
        <f>G15*F15</f>
        <v>98736000</v>
      </c>
    </row>
    <row r="16" spans="2:8" ht="36.75" customHeight="1">
      <c r="B16" s="371"/>
      <c r="C16" s="372">
        <f>C15+1</f>
        <v>2</v>
      </c>
      <c r="D16" s="373" t="s">
        <v>440</v>
      </c>
      <c r="E16" s="374" t="s">
        <v>388</v>
      </c>
      <c r="F16" s="375">
        <v>0</v>
      </c>
      <c r="G16" s="423"/>
      <c r="H16" s="431">
        <f>G16*F16</f>
        <v>0</v>
      </c>
    </row>
    <row r="17" spans="2:8" ht="39" customHeight="1">
      <c r="B17" s="371"/>
      <c r="C17" s="372">
        <f>C16+1</f>
        <v>3</v>
      </c>
      <c r="D17" s="373" t="s">
        <v>441</v>
      </c>
      <c r="E17" s="374" t="s">
        <v>388</v>
      </c>
      <c r="F17" s="375">
        <v>180000</v>
      </c>
      <c r="G17" s="423">
        <v>1854</v>
      </c>
      <c r="H17" s="423">
        <f t="shared" ref="H17:H25" si="0">G17*F17</f>
        <v>333720000</v>
      </c>
    </row>
    <row r="18" spans="2:8" ht="31.5" customHeight="1">
      <c r="B18" s="371"/>
      <c r="C18" s="372">
        <f>C17+1</f>
        <v>4</v>
      </c>
      <c r="D18" s="373" t="s">
        <v>442</v>
      </c>
      <c r="E18" s="374" t="s">
        <v>388</v>
      </c>
      <c r="F18" s="375">
        <v>132000</v>
      </c>
      <c r="G18" s="423">
        <v>1333</v>
      </c>
      <c r="H18" s="423">
        <f t="shared" si="0"/>
        <v>175956000</v>
      </c>
    </row>
    <row r="19" spans="2:8" ht="36.75" customHeight="1">
      <c r="B19" s="371"/>
      <c r="C19" s="372">
        <f t="shared" ref="C19:C25" si="1">C18+1</f>
        <v>5</v>
      </c>
      <c r="D19" s="373" t="s">
        <v>443</v>
      </c>
      <c r="E19" s="374" t="s">
        <v>388</v>
      </c>
      <c r="F19" s="375">
        <v>0</v>
      </c>
      <c r="G19" s="423"/>
      <c r="H19" s="423">
        <f t="shared" si="0"/>
        <v>0</v>
      </c>
    </row>
    <row r="20" spans="2:8" ht="26.25" customHeight="1">
      <c r="B20" s="376"/>
      <c r="C20" s="372">
        <f t="shared" si="1"/>
        <v>6</v>
      </c>
      <c r="D20" s="373" t="s">
        <v>444</v>
      </c>
      <c r="E20" s="374" t="s">
        <v>388</v>
      </c>
      <c r="F20" s="375">
        <v>360000</v>
      </c>
      <c r="G20" s="424">
        <v>136</v>
      </c>
      <c r="H20" s="423">
        <f t="shared" si="0"/>
        <v>48960000</v>
      </c>
    </row>
    <row r="21" spans="2:8" ht="14.25">
      <c r="B21" s="376"/>
      <c r="C21" s="372">
        <f t="shared" si="1"/>
        <v>7</v>
      </c>
      <c r="D21" s="378" t="s">
        <v>394</v>
      </c>
      <c r="E21" s="374" t="s">
        <v>388</v>
      </c>
      <c r="F21" s="375">
        <v>180000</v>
      </c>
      <c r="G21" s="424">
        <v>36</v>
      </c>
      <c r="H21" s="423">
        <f t="shared" si="0"/>
        <v>6480000</v>
      </c>
    </row>
    <row r="22" spans="2:8" ht="14.25">
      <c r="B22" s="376"/>
      <c r="C22" s="372">
        <f t="shared" si="1"/>
        <v>8</v>
      </c>
      <c r="D22" s="378" t="s">
        <v>395</v>
      </c>
      <c r="E22" s="374" t="s">
        <v>388</v>
      </c>
      <c r="F22" s="375">
        <v>1000</v>
      </c>
      <c r="G22" s="424">
        <v>5630</v>
      </c>
      <c r="H22" s="423">
        <f t="shared" si="0"/>
        <v>5630000</v>
      </c>
    </row>
    <row r="23" spans="2:8" ht="14.25">
      <c r="B23" s="376"/>
      <c r="C23" s="372">
        <f t="shared" si="1"/>
        <v>9</v>
      </c>
      <c r="D23" s="378" t="s">
        <v>396</v>
      </c>
      <c r="E23" s="374" t="s">
        <v>388</v>
      </c>
      <c r="F23" s="375">
        <v>0</v>
      </c>
      <c r="G23" s="424"/>
      <c r="H23" s="423">
        <f t="shared" si="0"/>
        <v>0</v>
      </c>
    </row>
    <row r="24" spans="2:8" ht="14.25">
      <c r="B24" s="376"/>
      <c r="C24" s="372">
        <f t="shared" si="1"/>
        <v>10</v>
      </c>
      <c r="D24" s="378" t="s">
        <v>397</v>
      </c>
      <c r="E24" s="379" t="s">
        <v>388</v>
      </c>
      <c r="F24" s="375">
        <v>6000</v>
      </c>
      <c r="G24" s="424">
        <v>349</v>
      </c>
      <c r="H24" s="423">
        <f t="shared" si="0"/>
        <v>2094000</v>
      </c>
    </row>
    <row r="25" spans="2:8" ht="22.5">
      <c r="B25" s="376"/>
      <c r="C25" s="372">
        <f t="shared" si="1"/>
        <v>11</v>
      </c>
      <c r="D25" s="380" t="s">
        <v>398</v>
      </c>
      <c r="E25" s="381" t="s">
        <v>388</v>
      </c>
      <c r="F25" s="375">
        <v>360000</v>
      </c>
      <c r="G25" s="425">
        <v>159</v>
      </c>
      <c r="H25" s="432">
        <f t="shared" si="0"/>
        <v>57240000</v>
      </c>
    </row>
    <row r="26" spans="2:8" ht="24" customHeight="1">
      <c r="B26" s="376">
        <v>2</v>
      </c>
      <c r="C26" s="372"/>
      <c r="D26" s="383" t="s">
        <v>399</v>
      </c>
      <c r="E26" s="384"/>
      <c r="F26" s="384"/>
      <c r="G26" s="426"/>
      <c r="H26" s="427"/>
    </row>
    <row r="27" spans="2:8" ht="32.25" customHeight="1">
      <c r="B27" s="385"/>
      <c r="C27" s="372">
        <f t="shared" ref="C27:C58" si="2">C26+1</f>
        <v>1</v>
      </c>
      <c r="D27" s="386" t="s">
        <v>400</v>
      </c>
      <c r="E27" s="387" t="s">
        <v>388</v>
      </c>
      <c r="F27" s="375">
        <v>7103</v>
      </c>
      <c r="G27" s="463">
        <v>778</v>
      </c>
      <c r="H27" s="463">
        <f>G27*F27</f>
        <v>5526134</v>
      </c>
    </row>
    <row r="28" spans="2:8" ht="14.25">
      <c r="B28" s="385"/>
      <c r="C28" s="372">
        <f t="shared" si="2"/>
        <v>2</v>
      </c>
      <c r="D28" s="388" t="s">
        <v>401</v>
      </c>
      <c r="E28" s="387" t="s">
        <v>388</v>
      </c>
      <c r="F28" s="375">
        <v>316</v>
      </c>
      <c r="G28" s="464">
        <v>1333</v>
      </c>
      <c r="H28" s="464">
        <f>G28*F28</f>
        <v>421228</v>
      </c>
    </row>
    <row r="29" spans="2:8" ht="14.25">
      <c r="B29" s="385"/>
      <c r="C29" s="372">
        <f t="shared" si="2"/>
        <v>3</v>
      </c>
      <c r="D29" s="388" t="s">
        <v>402</v>
      </c>
      <c r="E29" s="387" t="s">
        <v>388</v>
      </c>
      <c r="F29" s="375">
        <v>316</v>
      </c>
      <c r="G29" s="464">
        <v>1666</v>
      </c>
      <c r="H29" s="464">
        <f t="shared" ref="H29:H58" si="3">G29*F29</f>
        <v>526456</v>
      </c>
    </row>
    <row r="30" spans="2:8" ht="22.5">
      <c r="B30" s="385"/>
      <c r="C30" s="372">
        <f t="shared" si="2"/>
        <v>4</v>
      </c>
      <c r="D30" s="386" t="s">
        <v>403</v>
      </c>
      <c r="E30" s="387" t="s">
        <v>388</v>
      </c>
      <c r="F30" s="375">
        <v>445</v>
      </c>
      <c r="G30" s="464">
        <v>1111</v>
      </c>
      <c r="H30" s="464">
        <f t="shared" si="3"/>
        <v>494395</v>
      </c>
    </row>
    <row r="31" spans="2:8" ht="14.25">
      <c r="B31" s="385"/>
      <c r="C31" s="372">
        <f t="shared" si="2"/>
        <v>5</v>
      </c>
      <c r="D31" s="388" t="s">
        <v>404</v>
      </c>
      <c r="E31" s="387" t="s">
        <v>388</v>
      </c>
      <c r="F31" s="375">
        <v>282</v>
      </c>
      <c r="G31" s="464">
        <v>444</v>
      </c>
      <c r="H31" s="464">
        <f t="shared" si="3"/>
        <v>125208</v>
      </c>
    </row>
    <row r="32" spans="2:8" ht="14.25">
      <c r="B32" s="385"/>
      <c r="C32" s="372">
        <f t="shared" si="2"/>
        <v>6</v>
      </c>
      <c r="D32" s="388" t="s">
        <v>405</v>
      </c>
      <c r="E32" s="387" t="s">
        <v>388</v>
      </c>
      <c r="F32" s="375">
        <v>8724</v>
      </c>
      <c r="G32" s="464">
        <v>333</v>
      </c>
      <c r="H32" s="464">
        <f t="shared" si="3"/>
        <v>2905092</v>
      </c>
    </row>
    <row r="33" spans="2:8" ht="14.25">
      <c r="B33" s="385"/>
      <c r="C33" s="372">
        <f t="shared" si="2"/>
        <v>7</v>
      </c>
      <c r="D33" s="388" t="s">
        <v>406</v>
      </c>
      <c r="E33" s="387" t="s">
        <v>388</v>
      </c>
      <c r="F33" s="375">
        <v>6282</v>
      </c>
      <c r="G33" s="464">
        <v>333</v>
      </c>
      <c r="H33" s="464">
        <f t="shared" si="3"/>
        <v>2091906</v>
      </c>
    </row>
    <row r="34" spans="2:8" ht="14.25">
      <c r="B34" s="385"/>
      <c r="C34" s="372">
        <f t="shared" si="2"/>
        <v>8</v>
      </c>
      <c r="D34" s="388" t="s">
        <v>407</v>
      </c>
      <c r="E34" s="387" t="s">
        <v>388</v>
      </c>
      <c r="F34" s="375">
        <v>3666</v>
      </c>
      <c r="G34" s="464">
        <v>333</v>
      </c>
      <c r="H34" s="464">
        <f t="shared" si="3"/>
        <v>1220778</v>
      </c>
    </row>
    <row r="35" spans="2:8" ht="14.25">
      <c r="B35" s="385"/>
      <c r="C35" s="372">
        <f t="shared" si="2"/>
        <v>9</v>
      </c>
      <c r="D35" s="388" t="s">
        <v>408</v>
      </c>
      <c r="E35" s="387" t="s">
        <v>388</v>
      </c>
      <c r="F35" s="375">
        <v>282</v>
      </c>
      <c r="G35" s="464">
        <v>555</v>
      </c>
      <c r="H35" s="464">
        <f t="shared" si="3"/>
        <v>156510</v>
      </c>
    </row>
    <row r="36" spans="2:8" ht="14.25">
      <c r="B36" s="385"/>
      <c r="C36" s="372">
        <f t="shared" si="2"/>
        <v>10</v>
      </c>
      <c r="D36" s="388" t="s">
        <v>409</v>
      </c>
      <c r="E36" s="387" t="s">
        <v>388</v>
      </c>
      <c r="F36" s="375">
        <v>6000</v>
      </c>
      <c r="G36" s="464">
        <v>200</v>
      </c>
      <c r="H36" s="464">
        <f t="shared" si="3"/>
        <v>1200000</v>
      </c>
    </row>
    <row r="37" spans="2:8" ht="14.25">
      <c r="B37" s="385"/>
      <c r="C37" s="372">
        <f t="shared" si="2"/>
        <v>11</v>
      </c>
      <c r="D37" s="388" t="s">
        <v>410</v>
      </c>
      <c r="E37" s="387" t="s">
        <v>388</v>
      </c>
      <c r="F37" s="375">
        <v>1128</v>
      </c>
      <c r="G37" s="464">
        <v>333</v>
      </c>
      <c r="H37" s="464">
        <f t="shared" si="3"/>
        <v>375624</v>
      </c>
    </row>
    <row r="38" spans="2:8" ht="14.25">
      <c r="B38" s="385"/>
      <c r="C38" s="372">
        <f t="shared" si="2"/>
        <v>12</v>
      </c>
      <c r="D38" s="388" t="s">
        <v>411</v>
      </c>
      <c r="E38" s="387" t="s">
        <v>388</v>
      </c>
      <c r="F38" s="375">
        <v>282</v>
      </c>
      <c r="G38" s="464">
        <v>556</v>
      </c>
      <c r="H38" s="464">
        <f t="shared" si="3"/>
        <v>156792</v>
      </c>
    </row>
    <row r="39" spans="2:8" ht="14.25">
      <c r="B39" s="385"/>
      <c r="C39" s="372">
        <f t="shared" si="2"/>
        <v>13</v>
      </c>
      <c r="D39" s="388" t="s">
        <v>412</v>
      </c>
      <c r="E39" s="387" t="s">
        <v>388</v>
      </c>
      <c r="F39" s="375">
        <v>13128</v>
      </c>
      <c r="G39" s="464">
        <v>247</v>
      </c>
      <c r="H39" s="464">
        <f t="shared" si="3"/>
        <v>3242616</v>
      </c>
    </row>
    <row r="40" spans="2:8" ht="14.25">
      <c r="B40" s="385"/>
      <c r="C40" s="372">
        <f t="shared" si="2"/>
        <v>14</v>
      </c>
      <c r="D40" s="388" t="s">
        <v>413</v>
      </c>
      <c r="E40" s="387" t="s">
        <v>388</v>
      </c>
      <c r="F40" s="375">
        <v>6000</v>
      </c>
      <c r="G40" s="464">
        <v>356</v>
      </c>
      <c r="H40" s="464">
        <f t="shared" si="3"/>
        <v>2136000</v>
      </c>
    </row>
    <row r="41" spans="2:8" ht="14.25">
      <c r="B41" s="385"/>
      <c r="C41" s="372">
        <f t="shared" si="2"/>
        <v>15</v>
      </c>
      <c r="D41" s="388" t="s">
        <v>414</v>
      </c>
      <c r="E41" s="387" t="s">
        <v>388</v>
      </c>
      <c r="F41" s="375">
        <v>1317</v>
      </c>
      <c r="G41" s="464">
        <v>129</v>
      </c>
      <c r="H41" s="464">
        <f t="shared" si="3"/>
        <v>169893</v>
      </c>
    </row>
    <row r="42" spans="2:8" ht="22.5">
      <c r="B42" s="385"/>
      <c r="C42" s="372">
        <f t="shared" si="2"/>
        <v>16</v>
      </c>
      <c r="D42" s="389" t="s">
        <v>415</v>
      </c>
      <c r="E42" s="387" t="s">
        <v>388</v>
      </c>
      <c r="F42" s="375">
        <v>282</v>
      </c>
      <c r="G42" s="464">
        <v>592</v>
      </c>
      <c r="H42" s="464">
        <f t="shared" si="3"/>
        <v>166944</v>
      </c>
    </row>
    <row r="43" spans="2:8" ht="22.5">
      <c r="B43" s="385"/>
      <c r="C43" s="372">
        <f t="shared" si="2"/>
        <v>17</v>
      </c>
      <c r="D43" s="389" t="s">
        <v>416</v>
      </c>
      <c r="E43" s="387" t="s">
        <v>388</v>
      </c>
      <c r="F43" s="375">
        <v>564</v>
      </c>
      <c r="G43" s="464">
        <v>1319</v>
      </c>
      <c r="H43" s="464">
        <f t="shared" si="3"/>
        <v>743916</v>
      </c>
    </row>
    <row r="44" spans="2:8" ht="14.25">
      <c r="B44" s="385"/>
      <c r="C44" s="372">
        <f t="shared" si="2"/>
        <v>18</v>
      </c>
      <c r="D44" s="389" t="s">
        <v>417</v>
      </c>
      <c r="E44" s="387" t="s">
        <v>388</v>
      </c>
      <c r="F44" s="375">
        <v>7667</v>
      </c>
      <c r="G44" s="464">
        <v>278</v>
      </c>
      <c r="H44" s="464">
        <f t="shared" si="3"/>
        <v>2131426</v>
      </c>
    </row>
    <row r="45" spans="2:8" ht="14.25">
      <c r="B45" s="385"/>
      <c r="C45" s="372">
        <f t="shared" si="2"/>
        <v>19</v>
      </c>
      <c r="D45" s="389" t="s">
        <v>418</v>
      </c>
      <c r="E45" s="387" t="s">
        <v>388</v>
      </c>
      <c r="F45" s="375">
        <v>282</v>
      </c>
      <c r="G45" s="464">
        <v>278</v>
      </c>
      <c r="H45" s="464">
        <f t="shared" si="3"/>
        <v>78396</v>
      </c>
    </row>
    <row r="46" spans="2:8" ht="14.25">
      <c r="B46" s="385"/>
      <c r="C46" s="372">
        <f t="shared" si="2"/>
        <v>20</v>
      </c>
      <c r="D46" s="389" t="s">
        <v>419</v>
      </c>
      <c r="E46" s="387" t="s">
        <v>388</v>
      </c>
      <c r="F46" s="375">
        <v>282</v>
      </c>
      <c r="G46" s="464">
        <v>222</v>
      </c>
      <c r="H46" s="464">
        <f t="shared" si="3"/>
        <v>62604</v>
      </c>
    </row>
    <row r="47" spans="2:8" ht="14.25">
      <c r="B47" s="385"/>
      <c r="C47" s="372">
        <f t="shared" si="2"/>
        <v>21</v>
      </c>
      <c r="D47" s="389" t="s">
        <v>420</v>
      </c>
      <c r="E47" s="387" t="s">
        <v>388</v>
      </c>
      <c r="F47" s="375">
        <v>282</v>
      </c>
      <c r="G47" s="464">
        <v>978</v>
      </c>
      <c r="H47" s="464">
        <f t="shared" si="3"/>
        <v>275796</v>
      </c>
    </row>
    <row r="48" spans="2:8" ht="14.25">
      <c r="B48" s="385"/>
      <c r="C48" s="372">
        <f t="shared" si="2"/>
        <v>22</v>
      </c>
      <c r="D48" s="389" t="s">
        <v>421</v>
      </c>
      <c r="E48" s="387" t="s">
        <v>388</v>
      </c>
      <c r="F48" s="375">
        <v>6000</v>
      </c>
      <c r="G48" s="464">
        <v>35</v>
      </c>
      <c r="H48" s="464">
        <f t="shared" si="3"/>
        <v>210000</v>
      </c>
    </row>
    <row r="49" spans="2:8" ht="14.25">
      <c r="B49" s="385"/>
      <c r="C49" s="372">
        <f t="shared" si="2"/>
        <v>23</v>
      </c>
      <c r="D49" s="389" t="s">
        <v>422</v>
      </c>
      <c r="E49" s="387" t="s">
        <v>388</v>
      </c>
      <c r="F49" s="375">
        <v>282</v>
      </c>
      <c r="G49" s="464">
        <v>49</v>
      </c>
      <c r="H49" s="464">
        <f t="shared" si="3"/>
        <v>13818</v>
      </c>
    </row>
    <row r="50" spans="2:8" ht="14.25">
      <c r="B50" s="385"/>
      <c r="C50" s="372">
        <f t="shared" si="2"/>
        <v>24</v>
      </c>
      <c r="D50" s="389" t="s">
        <v>423</v>
      </c>
      <c r="E50" s="387" t="s">
        <v>388</v>
      </c>
      <c r="F50" s="375">
        <v>1000</v>
      </c>
      <c r="G50" s="464">
        <v>196</v>
      </c>
      <c r="H50" s="464">
        <f t="shared" si="3"/>
        <v>196000</v>
      </c>
    </row>
    <row r="51" spans="2:8" ht="14.25">
      <c r="B51" s="385"/>
      <c r="C51" s="372">
        <f t="shared" si="2"/>
        <v>25</v>
      </c>
      <c r="D51" s="389" t="s">
        <v>424</v>
      </c>
      <c r="E51" s="387" t="s">
        <v>388</v>
      </c>
      <c r="F51" s="375">
        <v>6000</v>
      </c>
      <c r="G51" s="464">
        <v>269</v>
      </c>
      <c r="H51" s="464">
        <f t="shared" si="3"/>
        <v>1614000</v>
      </c>
    </row>
    <row r="52" spans="2:8" ht="14.25">
      <c r="B52" s="385"/>
      <c r="C52" s="372">
        <f t="shared" si="2"/>
        <v>26</v>
      </c>
      <c r="D52" s="389" t="s">
        <v>425</v>
      </c>
      <c r="E52" s="387" t="s">
        <v>388</v>
      </c>
      <c r="F52" s="375">
        <v>1000</v>
      </c>
      <c r="G52" s="464">
        <v>2889</v>
      </c>
      <c r="H52" s="464">
        <f t="shared" si="3"/>
        <v>2889000</v>
      </c>
    </row>
    <row r="53" spans="2:8" ht="14.25">
      <c r="B53" s="385"/>
      <c r="C53" s="372">
        <f t="shared" si="2"/>
        <v>27</v>
      </c>
      <c r="D53" s="389" t="s">
        <v>426</v>
      </c>
      <c r="E53" s="387" t="s">
        <v>388</v>
      </c>
      <c r="F53" s="375">
        <v>1000</v>
      </c>
      <c r="G53" s="464">
        <v>311</v>
      </c>
      <c r="H53" s="464">
        <f t="shared" si="3"/>
        <v>311000</v>
      </c>
    </row>
    <row r="54" spans="2:8" ht="41.25" customHeight="1">
      <c r="B54" s="385"/>
      <c r="C54" s="372">
        <f t="shared" si="2"/>
        <v>28</v>
      </c>
      <c r="D54" s="373" t="s">
        <v>427</v>
      </c>
      <c r="E54" s="387" t="s">
        <v>388</v>
      </c>
      <c r="F54" s="375">
        <v>282</v>
      </c>
      <c r="G54" s="464">
        <v>6921</v>
      </c>
      <c r="H54" s="464">
        <f t="shared" si="3"/>
        <v>1951722</v>
      </c>
    </row>
    <row r="55" spans="2:8" ht="14.25">
      <c r="B55" s="385"/>
      <c r="C55" s="372">
        <f t="shared" si="2"/>
        <v>29</v>
      </c>
      <c r="D55" s="373" t="s">
        <v>428</v>
      </c>
      <c r="E55" s="387" t="s">
        <v>388</v>
      </c>
      <c r="F55" s="375">
        <v>16</v>
      </c>
      <c r="G55" s="428">
        <v>6921</v>
      </c>
      <c r="H55" s="464">
        <f t="shared" si="3"/>
        <v>110736</v>
      </c>
    </row>
    <row r="56" spans="2:8" ht="14.25">
      <c r="B56" s="385"/>
      <c r="C56" s="372">
        <f t="shared" si="2"/>
        <v>30</v>
      </c>
      <c r="D56" s="378" t="s">
        <v>429</v>
      </c>
      <c r="E56" s="387" t="s">
        <v>388</v>
      </c>
      <c r="F56" s="375">
        <v>18</v>
      </c>
      <c r="G56" s="428">
        <v>6921</v>
      </c>
      <c r="H56" s="464">
        <f t="shared" si="3"/>
        <v>124578</v>
      </c>
    </row>
    <row r="57" spans="2:8" ht="39" customHeight="1">
      <c r="B57" s="385"/>
      <c r="C57" s="372">
        <f t="shared" si="2"/>
        <v>31</v>
      </c>
      <c r="D57" s="373" t="s">
        <v>430</v>
      </c>
      <c r="E57" s="387" t="s">
        <v>388</v>
      </c>
      <c r="F57" s="375">
        <v>1181</v>
      </c>
      <c r="G57" s="428">
        <v>247</v>
      </c>
      <c r="H57" s="464">
        <f t="shared" si="3"/>
        <v>291707</v>
      </c>
    </row>
    <row r="58" spans="2:8" ht="14.25">
      <c r="B58" s="390"/>
      <c r="C58" s="391">
        <f t="shared" si="2"/>
        <v>32</v>
      </c>
      <c r="D58" s="392" t="s">
        <v>431</v>
      </c>
      <c r="E58" s="393" t="s">
        <v>388</v>
      </c>
      <c r="F58" s="407">
        <v>3000</v>
      </c>
      <c r="G58" s="429">
        <v>396</v>
      </c>
      <c r="H58" s="465">
        <f t="shared" si="3"/>
        <v>1188000</v>
      </c>
    </row>
    <row r="59" spans="2:8" ht="6.75" customHeight="1" thickBot="1">
      <c r="B59" s="394"/>
      <c r="C59" s="394"/>
      <c r="D59" s="395"/>
      <c r="E59" s="395"/>
      <c r="F59" s="396"/>
      <c r="G59" s="396"/>
      <c r="H59" s="396"/>
    </row>
    <row r="60" spans="2:8" ht="22.5" customHeight="1" thickBot="1">
      <c r="B60" s="953" t="s">
        <v>453</v>
      </c>
      <c r="C60" s="954"/>
      <c r="D60" s="954"/>
      <c r="E60" s="954"/>
      <c r="F60" s="954"/>
      <c r="G60" s="955"/>
      <c r="H60" s="708">
        <f>SUM(H15:H58)</f>
        <v>761924275</v>
      </c>
    </row>
    <row r="61" spans="2:8" ht="13.5" thickBot="1"/>
    <row r="62" spans="2:8" ht="16.5" thickBot="1">
      <c r="B62" s="947" t="s">
        <v>639</v>
      </c>
      <c r="C62" s="948"/>
      <c r="D62" s="948"/>
      <c r="E62" s="948"/>
      <c r="F62" s="948"/>
      <c r="G62" s="949"/>
      <c r="H62" s="708">
        <v>761924275</v>
      </c>
    </row>
    <row r="63" spans="2:8" ht="13.5" thickBot="1"/>
    <row r="64" spans="2:8" ht="16.5" thickBot="1">
      <c r="B64" s="950" t="s">
        <v>636</v>
      </c>
      <c r="C64" s="951"/>
      <c r="D64" s="951"/>
      <c r="E64" s="951"/>
      <c r="F64" s="951"/>
      <c r="G64" s="952"/>
      <c r="H64" s="709">
        <f>(H60-H62)/H60</f>
        <v>0</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1.xml><?xml version="1.0" encoding="utf-8"?>
<worksheet xmlns="http://schemas.openxmlformats.org/spreadsheetml/2006/main" xmlns:r="http://schemas.openxmlformats.org/officeDocument/2006/relationships">
  <dimension ref="B1:H64"/>
  <sheetViews>
    <sheetView topLeftCell="E45" zoomScale="90" zoomScaleNormal="90" zoomScaleSheetLayoutView="100" workbookViewId="0">
      <selection activeCell="H63" sqref="H63"/>
    </sheetView>
  </sheetViews>
  <sheetFormatPr baseColWidth="10" defaultRowHeight="12.75"/>
  <cols>
    <col min="1" max="1" width="2.28515625" customWidth="1"/>
    <col min="2" max="2" width="8.28515625" style="240"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471</v>
      </c>
      <c r="C6" s="786"/>
      <c r="D6" s="786"/>
      <c r="E6" s="786"/>
      <c r="F6" s="786"/>
      <c r="G6" s="786"/>
      <c r="H6" s="787"/>
    </row>
    <row r="7" spans="2:8" ht="15.95" customHeight="1" thickBot="1">
      <c r="B7" s="941" t="s">
        <v>461</v>
      </c>
      <c r="C7" s="741"/>
      <c r="D7" s="741"/>
      <c r="E7" s="741"/>
      <c r="F7" s="741"/>
      <c r="G7" s="741"/>
      <c r="H7" s="942"/>
    </row>
    <row r="8" spans="2:8" ht="23.25" customHeight="1" thickBot="1">
      <c r="B8" s="745" t="str">
        <f>HABILITACION!B8</f>
        <v>PROPONENTE: THOMAS GREG &amp; SONS DE COLOMBIA S.A.</v>
      </c>
      <c r="C8" s="746"/>
      <c r="D8" s="746"/>
      <c r="E8" s="746"/>
      <c r="F8" s="936"/>
      <c r="G8" s="943" t="str">
        <f>HABILITACION!E8</f>
        <v>PROPUESTA No.4</v>
      </c>
      <c r="H8" s="944"/>
    </row>
    <row r="9" spans="2:8" ht="8.25" customHeight="1" thickBot="1">
      <c r="B9" s="397"/>
      <c r="C9" s="397"/>
      <c r="D9" s="397"/>
      <c r="E9" s="397"/>
      <c r="F9" s="352"/>
    </row>
    <row r="10" spans="2:8" ht="24.75" customHeight="1" thickBot="1">
      <c r="B10" s="945" t="s">
        <v>432</v>
      </c>
      <c r="C10" s="946"/>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454</v>
      </c>
      <c r="E15" s="374" t="s">
        <v>388</v>
      </c>
      <c r="F15" s="375">
        <v>0</v>
      </c>
      <c r="G15" s="409"/>
      <c r="H15" s="409">
        <f>G15*F15</f>
        <v>0</v>
      </c>
    </row>
    <row r="16" spans="2:8" ht="36.75" customHeight="1">
      <c r="B16" s="371"/>
      <c r="C16" s="372">
        <f>C15+1</f>
        <v>2</v>
      </c>
      <c r="D16" s="373" t="s">
        <v>455</v>
      </c>
      <c r="E16" s="374" t="s">
        <v>388</v>
      </c>
      <c r="F16" s="375"/>
      <c r="G16" s="409"/>
      <c r="H16" s="457">
        <f>G16*F16</f>
        <v>0</v>
      </c>
    </row>
    <row r="17" spans="2:8" ht="39" customHeight="1">
      <c r="B17" s="371"/>
      <c r="C17" s="372">
        <f>C16+1</f>
        <v>3</v>
      </c>
      <c r="D17" s="373" t="s">
        <v>456</v>
      </c>
      <c r="E17" s="374" t="s">
        <v>388</v>
      </c>
      <c r="F17" s="375">
        <v>154000</v>
      </c>
      <c r="G17" s="409">
        <v>1649</v>
      </c>
      <c r="H17" s="409">
        <f t="shared" ref="H17:H25" si="0">G17*F17</f>
        <v>253946000</v>
      </c>
    </row>
    <row r="18" spans="2:8" ht="31.5" customHeight="1">
      <c r="B18" s="371"/>
      <c r="C18" s="372">
        <f>C17+1</f>
        <v>4</v>
      </c>
      <c r="D18" s="373" t="s">
        <v>457</v>
      </c>
      <c r="E18" s="374" t="s">
        <v>388</v>
      </c>
      <c r="F18" s="375">
        <v>0</v>
      </c>
      <c r="G18" s="409"/>
      <c r="H18" s="409">
        <f t="shared" si="0"/>
        <v>0</v>
      </c>
    </row>
    <row r="19" spans="2:8" ht="36.75" customHeight="1">
      <c r="B19" s="371"/>
      <c r="C19" s="372">
        <f t="shared" ref="C19:C25" si="1">C18+1</f>
        <v>5</v>
      </c>
      <c r="D19" s="373" t="s">
        <v>458</v>
      </c>
      <c r="E19" s="374" t="s">
        <v>388</v>
      </c>
      <c r="F19" s="375">
        <v>0</v>
      </c>
      <c r="G19" s="409"/>
      <c r="H19" s="409">
        <f t="shared" si="0"/>
        <v>0</v>
      </c>
    </row>
    <row r="20" spans="2:8" ht="26.25" customHeight="1">
      <c r="B20" s="376"/>
      <c r="C20" s="372">
        <f t="shared" si="1"/>
        <v>6</v>
      </c>
      <c r="D20" s="378" t="s">
        <v>459</v>
      </c>
      <c r="E20" s="374" t="s">
        <v>388</v>
      </c>
      <c r="F20" s="375">
        <v>0</v>
      </c>
      <c r="G20" s="410"/>
      <c r="H20" s="409">
        <f t="shared" si="0"/>
        <v>0</v>
      </c>
    </row>
    <row r="21" spans="2:8" ht="14.25">
      <c r="B21" s="376"/>
      <c r="C21" s="372">
        <f t="shared" si="1"/>
        <v>7</v>
      </c>
      <c r="D21" s="378" t="s">
        <v>394</v>
      </c>
      <c r="E21" s="374" t="s">
        <v>388</v>
      </c>
      <c r="F21" s="375">
        <v>0</v>
      </c>
      <c r="G21" s="410"/>
      <c r="H21" s="409">
        <f t="shared" si="0"/>
        <v>0</v>
      </c>
    </row>
    <row r="22" spans="2:8" ht="14.25">
      <c r="B22" s="376"/>
      <c r="C22" s="372">
        <f t="shared" si="1"/>
        <v>8</v>
      </c>
      <c r="D22" s="378" t="s">
        <v>395</v>
      </c>
      <c r="E22" s="374" t="s">
        <v>388</v>
      </c>
      <c r="F22" s="375">
        <v>0</v>
      </c>
      <c r="G22" s="410"/>
      <c r="H22" s="409">
        <f t="shared" si="0"/>
        <v>0</v>
      </c>
    </row>
    <row r="23" spans="2:8" ht="14.25">
      <c r="B23" s="376"/>
      <c r="C23" s="372">
        <f t="shared" si="1"/>
        <v>9</v>
      </c>
      <c r="D23" s="378" t="s">
        <v>396</v>
      </c>
      <c r="E23" s="374" t="s">
        <v>388</v>
      </c>
      <c r="F23" s="375">
        <v>0</v>
      </c>
      <c r="G23" s="410"/>
      <c r="H23" s="409">
        <f t="shared" si="0"/>
        <v>0</v>
      </c>
    </row>
    <row r="24" spans="2:8" ht="14.25">
      <c r="B24" s="376"/>
      <c r="C24" s="372">
        <f t="shared" si="1"/>
        <v>10</v>
      </c>
      <c r="D24" s="378" t="s">
        <v>397</v>
      </c>
      <c r="E24" s="379" t="s">
        <v>388</v>
      </c>
      <c r="F24" s="375">
        <v>467</v>
      </c>
      <c r="G24" s="410">
        <v>4008</v>
      </c>
      <c r="H24" s="409">
        <f t="shared" si="0"/>
        <v>1871736</v>
      </c>
    </row>
    <row r="25" spans="2:8" ht="22.5">
      <c r="B25" s="376"/>
      <c r="C25" s="372">
        <f t="shared" si="1"/>
        <v>11</v>
      </c>
      <c r="D25" s="380" t="s">
        <v>398</v>
      </c>
      <c r="E25" s="381" t="s">
        <v>388</v>
      </c>
      <c r="F25" s="375">
        <v>154000</v>
      </c>
      <c r="G25" s="411">
        <v>168</v>
      </c>
      <c r="H25" s="458">
        <f t="shared" si="0"/>
        <v>25872000</v>
      </c>
    </row>
    <row r="26" spans="2:8" ht="24" customHeight="1">
      <c r="B26" s="376">
        <v>2</v>
      </c>
      <c r="C26" s="372"/>
      <c r="D26" s="383" t="s">
        <v>399</v>
      </c>
      <c r="E26" s="384"/>
      <c r="F26" s="384"/>
      <c r="G26" s="414"/>
      <c r="H26" s="415"/>
    </row>
    <row r="27" spans="2:8" ht="32.25" customHeight="1">
      <c r="B27" s="385"/>
      <c r="C27" s="372">
        <f t="shared" ref="C27:C58" si="2">C26+1</f>
        <v>1</v>
      </c>
      <c r="D27" s="386" t="s">
        <v>400</v>
      </c>
      <c r="E27" s="387" t="s">
        <v>388</v>
      </c>
      <c r="F27" s="375">
        <v>483</v>
      </c>
      <c r="G27" s="466">
        <v>778</v>
      </c>
      <c r="H27" s="466">
        <f>G27*F27</f>
        <v>375774</v>
      </c>
    </row>
    <row r="28" spans="2:8" ht="14.25">
      <c r="B28" s="385"/>
      <c r="C28" s="372">
        <f t="shared" si="2"/>
        <v>2</v>
      </c>
      <c r="D28" s="388" t="s">
        <v>401</v>
      </c>
      <c r="E28" s="387" t="s">
        <v>388</v>
      </c>
      <c r="F28" s="375">
        <v>0</v>
      </c>
      <c r="G28" s="467"/>
      <c r="H28" s="467">
        <f>G28*F28</f>
        <v>0</v>
      </c>
    </row>
    <row r="29" spans="2:8" ht="14.25">
      <c r="B29" s="385"/>
      <c r="C29" s="372">
        <f t="shared" si="2"/>
        <v>3</v>
      </c>
      <c r="D29" s="388" t="s">
        <v>402</v>
      </c>
      <c r="E29" s="387" t="s">
        <v>388</v>
      </c>
      <c r="F29" s="375">
        <v>216</v>
      </c>
      <c r="G29" s="467">
        <v>1666</v>
      </c>
      <c r="H29" s="467">
        <f t="shared" ref="H29:H58" si="3">G29*F29</f>
        <v>359856</v>
      </c>
    </row>
    <row r="30" spans="2:8" ht="22.5">
      <c r="B30" s="385"/>
      <c r="C30" s="372">
        <f t="shared" si="2"/>
        <v>4</v>
      </c>
      <c r="D30" s="386" t="s">
        <v>403</v>
      </c>
      <c r="E30" s="387" t="s">
        <v>388</v>
      </c>
      <c r="F30" s="375">
        <v>0</v>
      </c>
      <c r="G30" s="467">
        <v>1111</v>
      </c>
      <c r="H30" s="467">
        <f t="shared" si="3"/>
        <v>0</v>
      </c>
    </row>
    <row r="31" spans="2:8" ht="14.25">
      <c r="B31" s="385"/>
      <c r="C31" s="372">
        <f t="shared" si="2"/>
        <v>5</v>
      </c>
      <c r="D31" s="388" t="s">
        <v>404</v>
      </c>
      <c r="E31" s="387" t="s">
        <v>388</v>
      </c>
      <c r="F31" s="375">
        <v>216</v>
      </c>
      <c r="G31" s="467">
        <v>444</v>
      </c>
      <c r="H31" s="467">
        <f t="shared" si="3"/>
        <v>95904</v>
      </c>
    </row>
    <row r="32" spans="2:8" ht="14.25">
      <c r="B32" s="385"/>
      <c r="C32" s="372">
        <f t="shared" si="2"/>
        <v>6</v>
      </c>
      <c r="D32" s="388" t="s">
        <v>405</v>
      </c>
      <c r="E32" s="387" t="s">
        <v>388</v>
      </c>
      <c r="F32" s="375">
        <v>0</v>
      </c>
      <c r="G32" s="467"/>
      <c r="H32" s="467">
        <f t="shared" si="3"/>
        <v>0</v>
      </c>
    </row>
    <row r="33" spans="2:8" ht="14.25">
      <c r="B33" s="385"/>
      <c r="C33" s="372">
        <f t="shared" si="2"/>
        <v>7</v>
      </c>
      <c r="D33" s="388" t="s">
        <v>406</v>
      </c>
      <c r="E33" s="387" t="s">
        <v>388</v>
      </c>
      <c r="F33" s="375">
        <v>667</v>
      </c>
      <c r="G33" s="467">
        <v>333</v>
      </c>
      <c r="H33" s="467">
        <f t="shared" si="3"/>
        <v>222111</v>
      </c>
    </row>
    <row r="34" spans="2:8" ht="14.25">
      <c r="B34" s="385"/>
      <c r="C34" s="372">
        <f t="shared" si="2"/>
        <v>8</v>
      </c>
      <c r="D34" s="388" t="s">
        <v>407</v>
      </c>
      <c r="E34" s="387" t="s">
        <v>388</v>
      </c>
      <c r="F34" s="375">
        <v>400</v>
      </c>
      <c r="G34" s="467">
        <v>333</v>
      </c>
      <c r="H34" s="467">
        <f t="shared" si="3"/>
        <v>133200</v>
      </c>
    </row>
    <row r="35" spans="2:8" ht="14.25">
      <c r="B35" s="385"/>
      <c r="C35" s="372">
        <f t="shared" si="2"/>
        <v>9</v>
      </c>
      <c r="D35" s="388" t="s">
        <v>408</v>
      </c>
      <c r="E35" s="387" t="s">
        <v>388</v>
      </c>
      <c r="F35" s="375">
        <v>200</v>
      </c>
      <c r="G35" s="467">
        <v>555</v>
      </c>
      <c r="H35" s="467">
        <f t="shared" si="3"/>
        <v>111000</v>
      </c>
    </row>
    <row r="36" spans="2:8" ht="14.25">
      <c r="B36" s="385"/>
      <c r="C36" s="372">
        <f t="shared" si="2"/>
        <v>10</v>
      </c>
      <c r="D36" s="388" t="s">
        <v>409</v>
      </c>
      <c r="E36" s="387" t="s">
        <v>388</v>
      </c>
      <c r="F36" s="375">
        <v>467</v>
      </c>
      <c r="G36" s="467">
        <v>200</v>
      </c>
      <c r="H36" s="467">
        <f t="shared" si="3"/>
        <v>93400</v>
      </c>
    </row>
    <row r="37" spans="2:8" ht="14.25">
      <c r="B37" s="385"/>
      <c r="C37" s="372">
        <f t="shared" si="2"/>
        <v>11</v>
      </c>
      <c r="D37" s="388" t="s">
        <v>410</v>
      </c>
      <c r="E37" s="387" t="s">
        <v>388</v>
      </c>
      <c r="F37" s="375">
        <v>200</v>
      </c>
      <c r="G37" s="467">
        <v>333</v>
      </c>
      <c r="H37" s="467">
        <f t="shared" si="3"/>
        <v>66600</v>
      </c>
    </row>
    <row r="38" spans="2:8" ht="14.25">
      <c r="B38" s="385"/>
      <c r="C38" s="372">
        <f t="shared" si="2"/>
        <v>12</v>
      </c>
      <c r="D38" s="388" t="s">
        <v>411</v>
      </c>
      <c r="E38" s="387" t="s">
        <v>388</v>
      </c>
      <c r="F38" s="375">
        <v>200</v>
      </c>
      <c r="G38" s="467">
        <v>556</v>
      </c>
      <c r="H38" s="467">
        <f t="shared" si="3"/>
        <v>111200</v>
      </c>
    </row>
    <row r="39" spans="2:8" ht="14.25">
      <c r="B39" s="385"/>
      <c r="C39" s="372">
        <f t="shared" si="2"/>
        <v>13</v>
      </c>
      <c r="D39" s="388" t="s">
        <v>412</v>
      </c>
      <c r="E39" s="387" t="s">
        <v>388</v>
      </c>
      <c r="F39" s="375">
        <v>1734</v>
      </c>
      <c r="G39" s="467">
        <v>247</v>
      </c>
      <c r="H39" s="467">
        <f t="shared" si="3"/>
        <v>428298</v>
      </c>
    </row>
    <row r="40" spans="2:8" ht="14.25">
      <c r="B40" s="385"/>
      <c r="C40" s="372">
        <f t="shared" si="2"/>
        <v>14</v>
      </c>
      <c r="D40" s="388" t="s">
        <v>413</v>
      </c>
      <c r="E40" s="387" t="s">
        <v>388</v>
      </c>
      <c r="F40" s="375">
        <v>467</v>
      </c>
      <c r="G40" s="467">
        <v>356</v>
      </c>
      <c r="H40" s="467">
        <f t="shared" si="3"/>
        <v>166252</v>
      </c>
    </row>
    <row r="41" spans="2:8" ht="14.25">
      <c r="B41" s="385"/>
      <c r="C41" s="372">
        <f t="shared" si="2"/>
        <v>15</v>
      </c>
      <c r="D41" s="388" t="s">
        <v>414</v>
      </c>
      <c r="E41" s="387" t="s">
        <v>388</v>
      </c>
      <c r="F41" s="375">
        <v>216</v>
      </c>
      <c r="G41" s="467">
        <v>129</v>
      </c>
      <c r="H41" s="467">
        <f t="shared" si="3"/>
        <v>27864</v>
      </c>
    </row>
    <row r="42" spans="2:8" ht="22.5">
      <c r="B42" s="385"/>
      <c r="C42" s="372">
        <f t="shared" si="2"/>
        <v>16</v>
      </c>
      <c r="D42" s="389" t="s">
        <v>415</v>
      </c>
      <c r="E42" s="387" t="s">
        <v>388</v>
      </c>
      <c r="F42" s="375">
        <v>200</v>
      </c>
      <c r="G42" s="467">
        <v>592</v>
      </c>
      <c r="H42" s="467">
        <f t="shared" si="3"/>
        <v>118400</v>
      </c>
    </row>
    <row r="43" spans="2:8" ht="22.5">
      <c r="B43" s="385"/>
      <c r="C43" s="372">
        <f t="shared" si="2"/>
        <v>17</v>
      </c>
      <c r="D43" s="389" t="s">
        <v>416</v>
      </c>
      <c r="E43" s="387" t="s">
        <v>388</v>
      </c>
      <c r="F43" s="375">
        <v>400</v>
      </c>
      <c r="G43" s="467">
        <v>1319</v>
      </c>
      <c r="H43" s="467">
        <f t="shared" si="3"/>
        <v>527600</v>
      </c>
    </row>
    <row r="44" spans="2:8" ht="14.25">
      <c r="B44" s="385"/>
      <c r="C44" s="372">
        <f t="shared" si="2"/>
        <v>18</v>
      </c>
      <c r="D44" s="389" t="s">
        <v>417</v>
      </c>
      <c r="E44" s="387" t="s">
        <v>388</v>
      </c>
      <c r="F44" s="375">
        <v>667</v>
      </c>
      <c r="G44" s="467">
        <v>278</v>
      </c>
      <c r="H44" s="467">
        <f t="shared" si="3"/>
        <v>185426</v>
      </c>
    </row>
    <row r="45" spans="2:8" ht="14.25">
      <c r="B45" s="385"/>
      <c r="C45" s="372">
        <f t="shared" si="2"/>
        <v>19</v>
      </c>
      <c r="D45" s="389" t="s">
        <v>418</v>
      </c>
      <c r="E45" s="387" t="s">
        <v>388</v>
      </c>
      <c r="F45" s="375">
        <v>200</v>
      </c>
      <c r="G45" s="467">
        <v>278</v>
      </c>
      <c r="H45" s="467">
        <f t="shared" si="3"/>
        <v>55600</v>
      </c>
    </row>
    <row r="46" spans="2:8" ht="14.25">
      <c r="B46" s="385"/>
      <c r="C46" s="372">
        <f t="shared" si="2"/>
        <v>20</v>
      </c>
      <c r="D46" s="389" t="s">
        <v>419</v>
      </c>
      <c r="E46" s="387" t="s">
        <v>388</v>
      </c>
      <c r="F46" s="375">
        <v>200</v>
      </c>
      <c r="G46" s="467">
        <v>222</v>
      </c>
      <c r="H46" s="467">
        <f t="shared" si="3"/>
        <v>44400</v>
      </c>
    </row>
    <row r="47" spans="2:8" ht="14.25">
      <c r="B47" s="385"/>
      <c r="C47" s="372">
        <f t="shared" si="2"/>
        <v>21</v>
      </c>
      <c r="D47" s="389" t="s">
        <v>420</v>
      </c>
      <c r="E47" s="387" t="s">
        <v>388</v>
      </c>
      <c r="F47" s="375">
        <v>200</v>
      </c>
      <c r="G47" s="467">
        <v>978</v>
      </c>
      <c r="H47" s="467">
        <f t="shared" si="3"/>
        <v>195600</v>
      </c>
    </row>
    <row r="48" spans="2:8" ht="14.25">
      <c r="B48" s="385"/>
      <c r="C48" s="372">
        <f t="shared" si="2"/>
        <v>22</v>
      </c>
      <c r="D48" s="389" t="s">
        <v>421</v>
      </c>
      <c r="E48" s="387" t="s">
        <v>388</v>
      </c>
      <c r="F48" s="375">
        <v>467</v>
      </c>
      <c r="G48" s="467">
        <v>35</v>
      </c>
      <c r="H48" s="467">
        <f t="shared" si="3"/>
        <v>16345</v>
      </c>
    </row>
    <row r="49" spans="2:8" ht="14.25">
      <c r="B49" s="385"/>
      <c r="C49" s="372">
        <f t="shared" si="2"/>
        <v>23</v>
      </c>
      <c r="D49" s="389" t="s">
        <v>422</v>
      </c>
      <c r="E49" s="387" t="s">
        <v>388</v>
      </c>
      <c r="F49" s="375">
        <v>200</v>
      </c>
      <c r="G49" s="467">
        <v>49</v>
      </c>
      <c r="H49" s="467">
        <f t="shared" si="3"/>
        <v>9800</v>
      </c>
    </row>
    <row r="50" spans="2:8" ht="14.25">
      <c r="B50" s="385"/>
      <c r="C50" s="372">
        <f t="shared" si="2"/>
        <v>24</v>
      </c>
      <c r="D50" s="389" t="s">
        <v>423</v>
      </c>
      <c r="E50" s="387" t="s">
        <v>388</v>
      </c>
      <c r="F50" s="375">
        <v>0</v>
      </c>
      <c r="G50" s="467"/>
      <c r="H50" s="467">
        <f t="shared" si="3"/>
        <v>0</v>
      </c>
    </row>
    <row r="51" spans="2:8" ht="14.25">
      <c r="B51" s="385"/>
      <c r="C51" s="372">
        <f t="shared" si="2"/>
        <v>25</v>
      </c>
      <c r="D51" s="389" t="s">
        <v>424</v>
      </c>
      <c r="E51" s="387" t="s">
        <v>388</v>
      </c>
      <c r="F51" s="375">
        <v>467</v>
      </c>
      <c r="G51" s="467">
        <v>269</v>
      </c>
      <c r="H51" s="467">
        <f t="shared" si="3"/>
        <v>125623</v>
      </c>
    </row>
    <row r="52" spans="2:8" ht="14.25">
      <c r="B52" s="385"/>
      <c r="C52" s="372">
        <f t="shared" si="2"/>
        <v>26</v>
      </c>
      <c r="D52" s="389" t="s">
        <v>425</v>
      </c>
      <c r="E52" s="387" t="s">
        <v>388</v>
      </c>
      <c r="F52" s="375">
        <v>467</v>
      </c>
      <c r="G52" s="467">
        <v>2889</v>
      </c>
      <c r="H52" s="467">
        <f t="shared" si="3"/>
        <v>1349163</v>
      </c>
    </row>
    <row r="53" spans="2:8" ht="14.25">
      <c r="B53" s="385"/>
      <c r="C53" s="372">
        <f t="shared" si="2"/>
        <v>27</v>
      </c>
      <c r="D53" s="389" t="s">
        <v>426</v>
      </c>
      <c r="E53" s="387" t="s">
        <v>388</v>
      </c>
      <c r="F53" s="375">
        <v>467</v>
      </c>
      <c r="G53" s="467">
        <v>311</v>
      </c>
      <c r="H53" s="467">
        <f t="shared" si="3"/>
        <v>145237</v>
      </c>
    </row>
    <row r="54" spans="2:8" ht="41.25" customHeight="1">
      <c r="B54" s="385"/>
      <c r="C54" s="372">
        <f t="shared" si="2"/>
        <v>28</v>
      </c>
      <c r="D54" s="373" t="s">
        <v>427</v>
      </c>
      <c r="E54" s="387" t="s">
        <v>388</v>
      </c>
      <c r="F54" s="375">
        <v>200</v>
      </c>
      <c r="G54" s="467">
        <v>6921</v>
      </c>
      <c r="H54" s="467">
        <f t="shared" si="3"/>
        <v>1384200</v>
      </c>
    </row>
    <row r="55" spans="2:8" ht="14.25">
      <c r="B55" s="385"/>
      <c r="C55" s="372">
        <f t="shared" si="2"/>
        <v>29</v>
      </c>
      <c r="D55" s="373" t="s">
        <v>428</v>
      </c>
      <c r="E55" s="387" t="s">
        <v>388</v>
      </c>
      <c r="F55" s="375">
        <v>16</v>
      </c>
      <c r="G55" s="420">
        <v>6921</v>
      </c>
      <c r="H55" s="467">
        <f t="shared" si="3"/>
        <v>110736</v>
      </c>
    </row>
    <row r="56" spans="2:8" ht="14.25">
      <c r="B56" s="385"/>
      <c r="C56" s="372">
        <f t="shared" si="2"/>
        <v>30</v>
      </c>
      <c r="D56" s="378" t="s">
        <v>429</v>
      </c>
      <c r="E56" s="387" t="s">
        <v>388</v>
      </c>
      <c r="F56" s="375">
        <v>0</v>
      </c>
      <c r="G56" s="420"/>
      <c r="H56" s="467">
        <f t="shared" si="3"/>
        <v>0</v>
      </c>
    </row>
    <row r="57" spans="2:8" ht="39" customHeight="1">
      <c r="B57" s="385"/>
      <c r="C57" s="372">
        <f t="shared" si="2"/>
        <v>31</v>
      </c>
      <c r="D57" s="373" t="s">
        <v>430</v>
      </c>
      <c r="E57" s="387" t="s">
        <v>388</v>
      </c>
      <c r="F57" s="375">
        <v>800</v>
      </c>
      <c r="G57" s="420">
        <v>247</v>
      </c>
      <c r="H57" s="467">
        <f t="shared" si="3"/>
        <v>197600</v>
      </c>
    </row>
    <row r="58" spans="2:8" ht="14.25">
      <c r="B58" s="390"/>
      <c r="C58" s="391">
        <f t="shared" si="2"/>
        <v>32</v>
      </c>
      <c r="D58" s="392" t="s">
        <v>431</v>
      </c>
      <c r="E58" s="393" t="s">
        <v>388</v>
      </c>
      <c r="F58" s="407">
        <v>234</v>
      </c>
      <c r="G58" s="421">
        <v>396</v>
      </c>
      <c r="H58" s="468">
        <f t="shared" si="3"/>
        <v>92664</v>
      </c>
    </row>
    <row r="59" spans="2:8" ht="6.75" customHeight="1" thickBot="1">
      <c r="B59" s="394"/>
      <c r="C59" s="394"/>
      <c r="D59" s="395"/>
      <c r="E59" s="395"/>
      <c r="F59" s="396"/>
      <c r="G59" s="433"/>
      <c r="H59" s="433"/>
    </row>
    <row r="60" spans="2:8" ht="27.75" customHeight="1" thickBot="1">
      <c r="B60" s="953" t="s">
        <v>460</v>
      </c>
      <c r="C60" s="954"/>
      <c r="D60" s="954"/>
      <c r="E60" s="954"/>
      <c r="F60" s="954"/>
      <c r="G60" s="955"/>
      <c r="H60" s="708">
        <f>SUM(H15:H58)</f>
        <v>288439589</v>
      </c>
    </row>
    <row r="61" spans="2:8" ht="9.6" customHeight="1" thickBot="1"/>
    <row r="62" spans="2:8" ht="27.75" customHeight="1" thickBot="1">
      <c r="B62" s="947" t="s">
        <v>639</v>
      </c>
      <c r="C62" s="948"/>
      <c r="D62" s="948"/>
      <c r="E62" s="948"/>
      <c r="F62" s="948"/>
      <c r="G62" s="949"/>
      <c r="H62" s="708">
        <v>288439589</v>
      </c>
    </row>
    <row r="63" spans="2:8" ht="13.5" thickBot="1"/>
    <row r="64" spans="2:8" ht="16.5" thickBot="1">
      <c r="B64" s="950" t="s">
        <v>636</v>
      </c>
      <c r="C64" s="951"/>
      <c r="D64" s="951"/>
      <c r="E64" s="951"/>
      <c r="F64" s="951"/>
      <c r="G64" s="952"/>
      <c r="H64" s="709">
        <f>(H60-H62)/H60</f>
        <v>0</v>
      </c>
    </row>
  </sheetData>
  <mergeCells count="12">
    <mergeCell ref="B2:H2"/>
    <mergeCell ref="B3:H3"/>
    <mergeCell ref="B4:H4"/>
    <mergeCell ref="B5:H5"/>
    <mergeCell ref="B6:H6"/>
    <mergeCell ref="B7:H7"/>
    <mergeCell ref="B62:G62"/>
    <mergeCell ref="B64:G64"/>
    <mergeCell ref="B8:F8"/>
    <mergeCell ref="G8:H8"/>
    <mergeCell ref="B10:C10"/>
    <mergeCell ref="B60:G6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2.xml><?xml version="1.0" encoding="utf-8"?>
<worksheet xmlns="http://schemas.openxmlformats.org/spreadsheetml/2006/main" xmlns:r="http://schemas.openxmlformats.org/officeDocument/2006/relationships">
  <dimension ref="B1:D29"/>
  <sheetViews>
    <sheetView topLeftCell="A17" zoomScaleSheetLayoutView="100" workbookViewId="0">
      <selection activeCell="C28" sqref="C28"/>
    </sheetView>
  </sheetViews>
  <sheetFormatPr baseColWidth="10" defaultRowHeight="12.75"/>
  <cols>
    <col min="1" max="1" width="2.28515625" customWidth="1"/>
    <col min="2" max="2" width="19.28515625" style="240" customWidth="1"/>
    <col min="3" max="3" width="57.5703125" customWidth="1"/>
    <col min="4" max="4" width="39.5703125" customWidth="1"/>
  </cols>
  <sheetData>
    <row r="1" spans="2:4" ht="12" customHeight="1"/>
    <row r="2" spans="2:4" ht="24.95" customHeight="1">
      <c r="B2" s="783" t="str">
        <f>HABILITACION!B2</f>
        <v>REPUBLICA DE COLOMBIA</v>
      </c>
      <c r="C2" s="783"/>
      <c r="D2" s="783"/>
    </row>
    <row r="3" spans="2:4" ht="24.95" customHeight="1">
      <c r="B3" s="783" t="str">
        <f>HABILITACION!B3</f>
        <v>INSTITUTO COLOMBIANO PARA LA EVALUACIÓN DE LA EDUCACIÓN - ICFES</v>
      </c>
      <c r="C3" s="783"/>
      <c r="D3" s="783"/>
    </row>
    <row r="4" spans="2:4" ht="24.95" customHeight="1">
      <c r="B4" s="784" t="str">
        <f>HABILITACION!B4</f>
        <v>CONVOCATORIA PUBLICA CP - 002 - 2013</v>
      </c>
      <c r="C4" s="784"/>
      <c r="D4" s="784"/>
    </row>
    <row r="5" spans="2:4" ht="24.95" customHeight="1" thickBot="1">
      <c r="B5" s="744" t="str">
        <f>HABILITACION!B5</f>
        <v>CONTRATAR LA IMPRESIÓN Y EMPAQUE DE MATERIALES PARA PRUEBAS DEL ICFES</v>
      </c>
      <c r="C5" s="744"/>
      <c r="D5" s="744"/>
    </row>
    <row r="6" spans="2:4" ht="15.95" customHeight="1">
      <c r="B6" s="785" t="s">
        <v>466</v>
      </c>
      <c r="C6" s="786"/>
      <c r="D6" s="787"/>
    </row>
    <row r="7" spans="2:4" ht="15.95" customHeight="1" thickBot="1">
      <c r="B7" s="941" t="s">
        <v>462</v>
      </c>
      <c r="C7" s="741"/>
      <c r="D7" s="942"/>
    </row>
    <row r="8" spans="2:4" s="1" customFormat="1" ht="23.25" customHeight="1" thickBot="1">
      <c r="B8" s="745" t="str">
        <f>HABILITACION!B8</f>
        <v>PROPONENTE: THOMAS GREG &amp; SONS DE COLOMBIA S.A.</v>
      </c>
      <c r="C8" s="746"/>
      <c r="D8" s="630" t="str">
        <f>HABILITACION!E8</f>
        <v>PROPUESTA No.4</v>
      </c>
    </row>
    <row r="9" spans="2:4" ht="8.25" customHeight="1" thickBot="1">
      <c r="B9" s="397"/>
    </row>
    <row r="10" spans="2:4" ht="24.75" customHeight="1" thickBot="1">
      <c r="B10" s="450" t="s">
        <v>432</v>
      </c>
      <c r="C10" s="451" t="s">
        <v>436</v>
      </c>
      <c r="D10" s="452" t="s">
        <v>437</v>
      </c>
    </row>
    <row r="11" spans="2:4" ht="7.5" customHeight="1">
      <c r="B11" s="453"/>
      <c r="C11" s="454"/>
      <c r="D11" s="454"/>
    </row>
    <row r="12" spans="2:4" ht="27.75" customHeight="1">
      <c r="B12" s="455"/>
      <c r="C12" s="456" t="s">
        <v>385</v>
      </c>
      <c r="D12" s="430"/>
    </row>
    <row r="13" spans="2:4" ht="9" customHeight="1" thickBot="1">
      <c r="B13" s="438"/>
      <c r="C13" s="439"/>
      <c r="D13" s="440"/>
    </row>
    <row r="14" spans="2:4" ht="18" customHeight="1">
      <c r="B14" s="441">
        <v>1</v>
      </c>
      <c r="C14" s="442" t="s">
        <v>371</v>
      </c>
      <c r="D14" s="443">
        <f>'ECONOMICA INGRESO'!H60</f>
        <v>602037877</v>
      </c>
    </row>
    <row r="15" spans="2:4" ht="18" customHeight="1">
      <c r="B15" s="444">
        <v>2</v>
      </c>
      <c r="C15" s="434" t="s">
        <v>369</v>
      </c>
      <c r="D15" s="445">
        <f>'ECONOMICA SABER P1'!H60</f>
        <v>688526866</v>
      </c>
    </row>
    <row r="16" spans="2:4" ht="18" customHeight="1">
      <c r="B16" s="444">
        <v>3</v>
      </c>
      <c r="C16" s="434" t="s">
        <v>377</v>
      </c>
      <c r="D16" s="445">
        <f>'ECONOMICA SABER 11 A'!H60</f>
        <v>1116012070</v>
      </c>
    </row>
    <row r="17" spans="2:4" ht="18" customHeight="1">
      <c r="B17" s="444">
        <v>4</v>
      </c>
      <c r="C17" s="434" t="s">
        <v>370</v>
      </c>
      <c r="D17" s="445">
        <f>'ECONOMICA SABER P2'!H60</f>
        <v>761924275</v>
      </c>
    </row>
    <row r="18" spans="2:4" ht="18" customHeight="1" thickBot="1">
      <c r="B18" s="446">
        <v>5</v>
      </c>
      <c r="C18" s="447" t="s">
        <v>378</v>
      </c>
      <c r="D18" s="448">
        <f>'ECONOMICA TERCE'!H60</f>
        <v>288439589</v>
      </c>
    </row>
    <row r="19" spans="2:4" ht="6" customHeight="1" thickBot="1">
      <c r="B19" s="435"/>
      <c r="C19" s="436"/>
      <c r="D19" s="437"/>
    </row>
    <row r="20" spans="2:4" ht="25.5" customHeight="1" thickBot="1">
      <c r="B20" s="962" t="s">
        <v>463</v>
      </c>
      <c r="C20" s="963"/>
      <c r="D20" s="628">
        <f>SUM(D14:D19)</f>
        <v>3456940677</v>
      </c>
    </row>
    <row r="21" spans="2:4" ht="6" customHeight="1" thickBot="1"/>
    <row r="22" spans="2:4" ht="29.25" customHeight="1" thickBot="1">
      <c r="B22" s="962" t="s">
        <v>464</v>
      </c>
      <c r="C22" s="963"/>
      <c r="D22" s="449">
        <v>3491672000</v>
      </c>
    </row>
    <row r="23" spans="2:4" ht="7.5" customHeight="1" thickBot="1"/>
    <row r="24" spans="2:4" ht="34.5" customHeight="1" thickBot="1">
      <c r="B24" s="964" t="s">
        <v>465</v>
      </c>
      <c r="C24" s="965"/>
      <c r="D24" s="629">
        <f>(D22-D20)/D22</f>
        <v>9.9469030882625865E-3</v>
      </c>
    </row>
    <row r="25" spans="2:4" ht="13.5" thickBot="1"/>
    <row r="26" spans="2:4" ht="16.5" thickBot="1">
      <c r="C26" s="710" t="s">
        <v>640</v>
      </c>
      <c r="D26" s="721">
        <v>3391751955.6333332</v>
      </c>
    </row>
    <row r="27" spans="2:4" ht="15.75">
      <c r="C27" s="711" t="s">
        <v>641</v>
      </c>
      <c r="D27" s="714">
        <f>D20</f>
        <v>3456940677</v>
      </c>
    </row>
    <row r="28" spans="2:4" ht="15.75">
      <c r="C28" s="711" t="s">
        <v>631</v>
      </c>
      <c r="D28" s="714">
        <v>25</v>
      </c>
    </row>
    <row r="29" spans="2:4" ht="16.5" thickBot="1">
      <c r="C29" s="712" t="s">
        <v>632</v>
      </c>
      <c r="D29" s="713">
        <f>(D26/D27)*D28</f>
        <v>24.528566386744892</v>
      </c>
    </row>
  </sheetData>
  <mergeCells count="10">
    <mergeCell ref="B20:C20"/>
    <mergeCell ref="B8:C8"/>
    <mergeCell ref="B22:C22"/>
    <mergeCell ref="B24:C24"/>
    <mergeCell ref="B2:D2"/>
    <mergeCell ref="B3:D3"/>
    <mergeCell ref="B4:D4"/>
    <mergeCell ref="B5:D5"/>
    <mergeCell ref="B6:D6"/>
    <mergeCell ref="B7:D7"/>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3.xml><?xml version="1.0" encoding="utf-8"?>
<worksheet xmlns="http://schemas.openxmlformats.org/spreadsheetml/2006/main" xmlns:r="http://schemas.openxmlformats.org/officeDocument/2006/relationships">
  <dimension ref="B1:F35"/>
  <sheetViews>
    <sheetView topLeftCell="A17" zoomScale="90" zoomScaleNormal="90" zoomScaleSheetLayoutView="100" workbookViewId="0">
      <selection activeCell="B8" sqref="B8"/>
    </sheetView>
  </sheetViews>
  <sheetFormatPr baseColWidth="10" defaultRowHeight="12.75"/>
  <cols>
    <col min="1" max="1" width="2.7109375" customWidth="1"/>
    <col min="2" max="2" width="11.7109375" customWidth="1"/>
    <col min="3" max="3" width="51.28515625" customWidth="1"/>
    <col min="4" max="4" width="39.140625" customWidth="1"/>
    <col min="5" max="5" width="28.28515625" hidden="1" customWidth="1"/>
    <col min="6" max="6" width="40.85546875" customWidth="1"/>
    <col min="7" max="7" width="25.5703125" customWidth="1"/>
    <col min="8" max="8" width="17.85546875" bestFit="1" customWidth="1"/>
  </cols>
  <sheetData>
    <row r="1" spans="2:6" ht="8.25" customHeight="1"/>
    <row r="2" spans="2:6" ht="20.100000000000001" customHeight="1">
      <c r="B2" s="4" t="str">
        <f>HABILITACION!B2</f>
        <v>REPUBLICA DE COLOMBIA</v>
      </c>
      <c r="C2" s="4"/>
      <c r="D2" s="4"/>
      <c r="E2" s="4"/>
      <c r="F2" s="4"/>
    </row>
    <row r="3" spans="2:6" ht="20.100000000000001" customHeight="1">
      <c r="B3" s="4" t="str">
        <f>HABILITACION!B3</f>
        <v>INSTITUTO COLOMBIANO PARA LA EVALUACIÓN DE LA EDUCACIÓN - ICFES</v>
      </c>
      <c r="C3" s="4"/>
      <c r="D3" s="4"/>
      <c r="E3" s="4"/>
      <c r="F3" s="4"/>
    </row>
    <row r="4" spans="2:6" ht="20.100000000000001" customHeight="1">
      <c r="B4" s="215" t="str">
        <f>HABILITACION!B4</f>
        <v>CONVOCATORIA PUBLICA CP - 002 - 2013</v>
      </c>
      <c r="C4" s="4"/>
      <c r="D4" s="4"/>
      <c r="E4" s="4"/>
      <c r="F4" s="4"/>
    </row>
    <row r="5" spans="2:6" ht="20.100000000000001" customHeight="1" thickBot="1">
      <c r="B5" s="743" t="str">
        <f>HABILITACION!B5</f>
        <v>CONTRATAR LA IMPRESIÓN Y EMPAQUE DE MATERIALES PARA PRUEBAS DEL ICFES</v>
      </c>
      <c r="C5" s="743"/>
      <c r="D5" s="743"/>
      <c r="E5" s="743"/>
      <c r="F5" s="743"/>
    </row>
    <row r="6" spans="2:6" ht="15.95" customHeight="1">
      <c r="B6" s="176" t="s">
        <v>105</v>
      </c>
      <c r="C6" s="5"/>
      <c r="D6" s="5"/>
      <c r="E6" s="5"/>
      <c r="F6" s="2"/>
    </row>
    <row r="7" spans="2:6" ht="15.95" customHeight="1" thickBot="1">
      <c r="B7" s="6" t="s">
        <v>37</v>
      </c>
      <c r="C7" s="7"/>
      <c r="D7" s="7"/>
      <c r="E7" s="7"/>
      <c r="F7" s="8"/>
    </row>
    <row r="8" spans="2:6" ht="23.25" customHeight="1" thickBot="1">
      <c r="B8" s="525" t="str">
        <f>HABILITACION!B8</f>
        <v>PROPONENTE: THOMAS GREG &amp; SONS DE COLOMBIA S.A.</v>
      </c>
      <c r="C8" s="124"/>
      <c r="D8" s="149"/>
      <c r="E8" s="122"/>
      <c r="F8" s="526" t="str">
        <f>HABILITACION!E8</f>
        <v>PROPUESTA No.4</v>
      </c>
    </row>
    <row r="9" spans="2:6" ht="32.25" customHeight="1">
      <c r="B9" s="61" t="s">
        <v>0</v>
      </c>
      <c r="C9" s="62"/>
      <c r="D9" s="150" t="str">
        <f>HABILITACION!D9</f>
        <v>PROPONENTE</v>
      </c>
      <c r="E9" s="151"/>
      <c r="F9" s="63"/>
    </row>
    <row r="10" spans="2:6" ht="15.95" customHeight="1">
      <c r="B10" s="35">
        <v>1</v>
      </c>
      <c r="C10" s="36" t="s">
        <v>5</v>
      </c>
      <c r="D10" s="527">
        <v>1</v>
      </c>
      <c r="E10" s="527"/>
      <c r="F10" s="74"/>
    </row>
    <row r="11" spans="2:6" ht="15.95" customHeight="1">
      <c r="B11" s="37">
        <v>2</v>
      </c>
      <c r="C11" s="38" t="s">
        <v>20</v>
      </c>
      <c r="D11" s="528">
        <f>HABILITACION!E62</f>
        <v>75894439000</v>
      </c>
      <c r="E11" s="528">
        <v>0</v>
      </c>
      <c r="F11" s="529"/>
    </row>
    <row r="12" spans="2:6" ht="15.95" customHeight="1">
      <c r="B12" s="37">
        <v>3</v>
      </c>
      <c r="C12" s="38" t="s">
        <v>21</v>
      </c>
      <c r="D12" s="530">
        <f>HABILITACION!E63</f>
        <v>125936417000</v>
      </c>
      <c r="E12" s="530">
        <v>0</v>
      </c>
      <c r="F12" s="531"/>
    </row>
    <row r="13" spans="2:6" ht="15.95" customHeight="1">
      <c r="B13" s="37">
        <v>4</v>
      </c>
      <c r="C13" s="38" t="s">
        <v>22</v>
      </c>
      <c r="D13" s="528">
        <f>HABILITACION!E64</f>
        <v>56703899000</v>
      </c>
      <c r="E13" s="528">
        <v>0</v>
      </c>
      <c r="F13" s="529"/>
    </row>
    <row r="14" spans="2:6" ht="15.95" customHeight="1">
      <c r="B14" s="37">
        <v>5</v>
      </c>
      <c r="C14" s="39" t="s">
        <v>23</v>
      </c>
      <c r="D14" s="528">
        <f>HABILITACION!E65</f>
        <v>69511661000</v>
      </c>
      <c r="E14" s="528">
        <v>0</v>
      </c>
      <c r="F14" s="529"/>
    </row>
    <row r="15" spans="2:6" ht="15.95" customHeight="1">
      <c r="B15" s="37">
        <v>6</v>
      </c>
      <c r="C15" s="39" t="s">
        <v>61</v>
      </c>
      <c r="D15" s="528">
        <f>D11-D13</f>
        <v>19190540000</v>
      </c>
      <c r="E15" s="528">
        <v>0</v>
      </c>
      <c r="F15" s="529"/>
    </row>
    <row r="16" spans="2:6" ht="15.95" customHeight="1">
      <c r="B16" s="37">
        <v>7</v>
      </c>
      <c r="C16" s="39" t="s">
        <v>38</v>
      </c>
      <c r="D16" s="528">
        <f>D12-D14</f>
        <v>56424756000</v>
      </c>
      <c r="E16" s="528">
        <v>0</v>
      </c>
      <c r="F16" s="529"/>
    </row>
    <row r="17" spans="2:6" ht="15.95" customHeight="1">
      <c r="B17" s="217">
        <v>8</v>
      </c>
      <c r="C17" s="218" t="s">
        <v>90</v>
      </c>
      <c r="D17" s="532">
        <v>872918000</v>
      </c>
      <c r="E17" s="533"/>
      <c r="F17" s="534"/>
    </row>
    <row r="18" spans="2:6" ht="15.95" customHeight="1">
      <c r="B18" s="217">
        <v>9</v>
      </c>
      <c r="C18" s="218" t="s">
        <v>103</v>
      </c>
      <c r="D18" s="532">
        <v>1745836000</v>
      </c>
      <c r="E18" s="535"/>
      <c r="F18" s="534"/>
    </row>
    <row r="19" spans="2:6" ht="15.95" customHeight="1">
      <c r="B19" s="37"/>
      <c r="C19" s="64"/>
      <c r="D19" s="536"/>
      <c r="E19" s="537"/>
      <c r="F19" s="538"/>
    </row>
    <row r="20" spans="2:6" ht="15.95" customHeight="1">
      <c r="B20" s="219"/>
      <c r="C20" s="220"/>
      <c r="D20" s="539"/>
      <c r="E20" s="540"/>
      <c r="F20" s="541"/>
    </row>
    <row r="21" spans="2:6" ht="15.95" customHeight="1">
      <c r="B21" s="37"/>
      <c r="C21" s="41" t="s">
        <v>24</v>
      </c>
      <c r="D21" s="542" t="s">
        <v>2</v>
      </c>
      <c r="E21" s="543"/>
      <c r="F21" s="544"/>
    </row>
    <row r="22" spans="2:6" ht="15.95" customHeight="1">
      <c r="B22" s="37">
        <v>10</v>
      </c>
      <c r="C22" s="40" t="s">
        <v>184</v>
      </c>
      <c r="D22" s="545">
        <f>(D11)/(D13)</f>
        <v>1.3384342230152462</v>
      </c>
      <c r="E22" s="546"/>
      <c r="F22" s="547" t="str">
        <f>IF(D22&gt;=1.1,"CUMPLE","NO CUMPLE")</f>
        <v>CUMPLE</v>
      </c>
    </row>
    <row r="23" spans="2:6" ht="15.95" customHeight="1">
      <c r="B23" s="37">
        <v>11</v>
      </c>
      <c r="C23" s="40" t="s">
        <v>102</v>
      </c>
      <c r="D23" s="548">
        <f>(D14)/(D12)</f>
        <v>0.55195838230017291</v>
      </c>
      <c r="E23" s="549"/>
      <c r="F23" s="547" t="str">
        <f>IF(D23&lt;=70%,"CUMPLE","NO CUMPLE")</f>
        <v>CUMPLE</v>
      </c>
    </row>
    <row r="24" spans="2:6" ht="15.95" customHeight="1">
      <c r="B24" s="104">
        <v>12</v>
      </c>
      <c r="C24" s="105" t="s">
        <v>91</v>
      </c>
      <c r="D24" s="545">
        <f>D15+E15+F15</f>
        <v>19190540000</v>
      </c>
      <c r="E24" s="545"/>
      <c r="F24" s="547" t="str">
        <f>IF(D24&gt;=D17,"CUMPLE","NO CUMPLE")</f>
        <v>CUMPLE</v>
      </c>
    </row>
    <row r="25" spans="2:6" ht="15.95" customHeight="1">
      <c r="B25" s="104">
        <v>13</v>
      </c>
      <c r="C25" s="105" t="s">
        <v>38</v>
      </c>
      <c r="D25" s="545">
        <f>D16+E16+F16</f>
        <v>56424756000</v>
      </c>
      <c r="E25" s="545"/>
      <c r="F25" s="547" t="str">
        <f>IF(D25&gt;=D18,"CUMPLE","NO CUMPLE")</f>
        <v>CUMPLE</v>
      </c>
    </row>
    <row r="26" spans="2:6" ht="15.95" customHeight="1">
      <c r="B26" s="104"/>
      <c r="C26" s="105" t="s">
        <v>556</v>
      </c>
      <c r="D26" s="545" t="s">
        <v>106</v>
      </c>
      <c r="E26" s="550"/>
      <c r="F26" s="551"/>
    </row>
    <row r="27" spans="2:6" ht="22.5" customHeight="1" thickBot="1">
      <c r="B27" s="42"/>
      <c r="C27" s="43" t="s">
        <v>18</v>
      </c>
      <c r="D27" s="552"/>
      <c r="E27" s="553"/>
      <c r="F27" s="639" t="s">
        <v>62</v>
      </c>
    </row>
    <row r="28" spans="2:6">
      <c r="B28" s="1"/>
      <c r="C28" s="1"/>
      <c r="D28" s="1"/>
      <c r="E28" s="1"/>
      <c r="F28" s="1"/>
    </row>
    <row r="29" spans="2:6">
      <c r="C29" s="24"/>
    </row>
    <row r="30" spans="2:6">
      <c r="C30" s="119"/>
      <c r="D30" s="120"/>
    </row>
    <row r="31" spans="2:6">
      <c r="C31" s="119"/>
      <c r="D31" s="120"/>
    </row>
    <row r="35" spans="6:6">
      <c r="F35" s="1"/>
    </row>
  </sheetData>
  <mergeCells count="1">
    <mergeCell ref="B5:F5"/>
  </mergeCells>
  <phoneticPr fontId="0" type="noConversion"/>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dimension ref="B1:E13"/>
  <sheetViews>
    <sheetView topLeftCell="A5" zoomScaleSheetLayoutView="100" workbookViewId="0">
      <selection activeCell="E13" sqref="E13"/>
    </sheetView>
  </sheetViews>
  <sheetFormatPr baseColWidth="10" defaultRowHeight="12.75"/>
  <cols>
    <col min="1" max="1" width="2.7109375" customWidth="1"/>
    <col min="2" max="2" width="29" customWidth="1"/>
    <col min="3" max="3" width="36.85546875" customWidth="1"/>
    <col min="4" max="4" width="34.7109375" customWidth="1"/>
    <col min="5" max="5" width="37.42578125" customWidth="1"/>
    <col min="6" max="6" width="25.5703125" customWidth="1"/>
    <col min="7" max="7" width="17.85546875" bestFit="1" customWidth="1"/>
  </cols>
  <sheetData>
    <row r="1" spans="2:5" ht="8.25" customHeight="1"/>
    <row r="2" spans="2:5" ht="24.95" customHeight="1">
      <c r="B2" s="4" t="str">
        <f>HABILITACION!B2</f>
        <v>REPUBLICA DE COLOMBIA</v>
      </c>
      <c r="C2" s="4"/>
      <c r="D2" s="4"/>
      <c r="E2" s="4"/>
    </row>
    <row r="3" spans="2:5" ht="24.95" customHeight="1">
      <c r="B3" s="4" t="str">
        <f>HABILITACION!B3</f>
        <v>INSTITUTO COLOMBIANO PARA LA EVALUACIÓN DE LA EDUCACIÓN - ICFES</v>
      </c>
      <c r="C3" s="4"/>
      <c r="D3" s="4"/>
      <c r="E3" s="4"/>
    </row>
    <row r="4" spans="2:5" ht="24.95" customHeight="1">
      <c r="B4" s="215" t="str">
        <f>HABILITACION!B4</f>
        <v>CONVOCATORIA PUBLICA CP - 002 - 2013</v>
      </c>
      <c r="C4" s="4"/>
      <c r="D4" s="4"/>
      <c r="E4" s="4"/>
    </row>
    <row r="5" spans="2:5" ht="24.95" customHeight="1" thickBot="1">
      <c r="B5" s="744" t="str">
        <f>HABILITACION!B5</f>
        <v>CONTRATAR LA IMPRESIÓN Y EMPAQUE DE MATERIALES PARA PRUEBAS DEL ICFES</v>
      </c>
      <c r="C5" s="744"/>
      <c r="D5" s="744"/>
      <c r="E5" s="744"/>
    </row>
    <row r="6" spans="2:5" ht="15.95" customHeight="1">
      <c r="B6" s="176" t="s">
        <v>36</v>
      </c>
      <c r="C6" s="5"/>
      <c r="D6" s="5"/>
      <c r="E6" s="2"/>
    </row>
    <row r="7" spans="2:5" ht="15.95" customHeight="1" thickBot="1">
      <c r="B7" s="6" t="s">
        <v>109</v>
      </c>
      <c r="C7" s="7"/>
      <c r="D7" s="7"/>
      <c r="E7" s="8"/>
    </row>
    <row r="8" spans="2:5" ht="23.25" customHeight="1" thickBot="1">
      <c r="B8" s="745" t="str">
        <f>HABILITACION!B8</f>
        <v>PROPONENTE: THOMAS GREG &amp; SONS DE COLOMBIA S.A.</v>
      </c>
      <c r="C8" s="746"/>
      <c r="D8" s="747"/>
      <c r="E8" s="526" t="str">
        <f>HABILITACION!E8</f>
        <v>PROPUESTA No.4</v>
      </c>
    </row>
    <row r="9" spans="2:5" ht="27" customHeight="1">
      <c r="B9" s="196" t="s">
        <v>110</v>
      </c>
      <c r="C9" s="197" t="s">
        <v>185</v>
      </c>
      <c r="D9" s="198" t="s">
        <v>111</v>
      </c>
      <c r="E9" s="199" t="s">
        <v>19</v>
      </c>
    </row>
    <row r="10" spans="2:5" ht="24" customHeight="1" thickBot="1">
      <c r="B10" s="554">
        <v>6000</v>
      </c>
      <c r="C10" s="555">
        <f>HABILITACION!E67</f>
        <v>236074.96</v>
      </c>
      <c r="D10" s="556">
        <f>C10-B10</f>
        <v>230074.96</v>
      </c>
      <c r="E10" s="557" t="str">
        <f>IF(D10&gt;=6000,"CUMPLE","NO CUMPLE")</f>
        <v>CUMPLE</v>
      </c>
    </row>
    <row r="11" spans="2:5">
      <c r="B11" s="1"/>
      <c r="C11" s="558"/>
      <c r="D11" s="559"/>
      <c r="E11" s="1"/>
    </row>
    <row r="12" spans="2:5" ht="6" customHeight="1">
      <c r="B12" s="1"/>
      <c r="C12" s="1"/>
      <c r="D12" s="1"/>
      <c r="E12" s="1"/>
    </row>
    <row r="13" spans="2:5" ht="24.75" customHeight="1">
      <c r="B13" s="1"/>
      <c r="C13" s="1"/>
      <c r="D13" s="200" t="s">
        <v>18</v>
      </c>
      <c r="E13" s="651" t="s">
        <v>62</v>
      </c>
    </row>
  </sheetData>
  <mergeCells count="2">
    <mergeCell ref="B5:E5"/>
    <mergeCell ref="B8:D8"/>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5.xml><?xml version="1.0" encoding="utf-8"?>
<worksheet xmlns="http://schemas.openxmlformats.org/spreadsheetml/2006/main" xmlns:r="http://schemas.openxmlformats.org/officeDocument/2006/relationships">
  <dimension ref="B1:F37"/>
  <sheetViews>
    <sheetView topLeftCell="A29" zoomScale="60" zoomScaleNormal="60" workbookViewId="0">
      <selection activeCell="E35" sqref="E35"/>
    </sheetView>
  </sheetViews>
  <sheetFormatPr baseColWidth="10" defaultRowHeight="12.75"/>
  <cols>
    <col min="1" max="1" width="2.5703125" style="1" customWidth="1"/>
    <col min="2" max="2" width="99.28515625" style="1" customWidth="1"/>
    <col min="3" max="5" width="40.7109375" style="1" customWidth="1"/>
    <col min="6" max="6" width="36.5703125" style="1" customWidth="1"/>
    <col min="7" max="16384" width="11.42578125" style="1"/>
  </cols>
  <sheetData>
    <row r="1" spans="2:6" ht="16.5" customHeight="1">
      <c r="B1" s="78"/>
      <c r="C1" s="78"/>
      <c r="D1" s="78"/>
      <c r="E1" s="78"/>
      <c r="F1" s="78"/>
    </row>
    <row r="2" spans="2:6" ht="24.95" customHeight="1">
      <c r="B2" s="758" t="str">
        <f>HABILITACION!B2</f>
        <v>REPUBLICA DE COLOMBIA</v>
      </c>
      <c r="C2" s="758"/>
      <c r="D2" s="758"/>
      <c r="E2" s="758"/>
      <c r="F2" s="758"/>
    </row>
    <row r="3" spans="2:6" ht="24.95" customHeight="1">
      <c r="B3" s="758" t="str">
        <f>HABILITACION!B3</f>
        <v>INSTITUTO COLOMBIANO PARA LA EVALUACIÓN DE LA EDUCACIÓN - ICFES</v>
      </c>
      <c r="C3" s="758"/>
      <c r="D3" s="758"/>
      <c r="E3" s="758"/>
      <c r="F3" s="758"/>
    </row>
    <row r="4" spans="2:6" ht="24.95" customHeight="1">
      <c r="B4" s="758" t="str">
        <f>HABILITACION!B4</f>
        <v>CONVOCATORIA PUBLICA CP - 002 - 2013</v>
      </c>
      <c r="C4" s="758"/>
      <c r="D4" s="758"/>
      <c r="E4" s="758"/>
      <c r="F4" s="758"/>
    </row>
    <row r="5" spans="2:6" ht="24.95" customHeight="1" thickBot="1">
      <c r="B5" s="759" t="str">
        <f>HABILITACION!B5</f>
        <v>CONTRATAR LA IMPRESIÓN Y EMPAQUE DE MATERIALES PARA PRUEBAS DEL ICFES</v>
      </c>
      <c r="C5" s="759"/>
      <c r="D5" s="759"/>
      <c r="E5" s="759"/>
      <c r="F5" s="759"/>
    </row>
    <row r="6" spans="2:6" ht="18" customHeight="1">
      <c r="B6" s="762" t="s">
        <v>63</v>
      </c>
      <c r="C6" s="763"/>
      <c r="D6" s="763"/>
      <c r="E6" s="763"/>
      <c r="F6" s="764"/>
    </row>
    <row r="7" spans="2:6" ht="18" customHeight="1" thickBot="1">
      <c r="B7" s="765" t="s">
        <v>222</v>
      </c>
      <c r="C7" s="766"/>
      <c r="D7" s="766"/>
      <c r="E7" s="766"/>
      <c r="F7" s="767"/>
    </row>
    <row r="8" spans="2:6" ht="26.25" customHeight="1" thickBot="1">
      <c r="B8" s="760" t="str">
        <f>HABILITACION!B8</f>
        <v>PROPONENTE: THOMAS GREG &amp; SONS DE COLOMBIA S.A.</v>
      </c>
      <c r="C8" s="761"/>
      <c r="D8" s="761"/>
      <c r="E8" s="761"/>
      <c r="F8" s="560" t="str">
        <f>HABILITACION!E8</f>
        <v>PROPUESTA No.4</v>
      </c>
    </row>
    <row r="9" spans="2:6" s="108" customFormat="1" ht="10.5" customHeight="1" thickBot="1">
      <c r="B9" s="192"/>
      <c r="C9" s="192"/>
      <c r="D9" s="192"/>
      <c r="E9" s="192"/>
      <c r="F9" s="202"/>
    </row>
    <row r="10" spans="2:6" s="108" customFormat="1" ht="26.25" customHeight="1" thickBot="1">
      <c r="B10" s="221" t="s">
        <v>123</v>
      </c>
      <c r="C10" s="192"/>
      <c r="D10" s="192"/>
      <c r="E10" s="192"/>
      <c r="F10" s="203"/>
    </row>
    <row r="11" spans="2:6" s="108" customFormat="1" ht="26.1" customHeight="1">
      <c r="B11" s="756" t="s">
        <v>186</v>
      </c>
      <c r="C11" s="757"/>
      <c r="D11" s="753"/>
      <c r="E11" s="192"/>
      <c r="F11" s="203"/>
    </row>
    <row r="12" spans="2:6" s="108" customFormat="1" ht="26.1" customHeight="1">
      <c r="B12" s="238" t="s">
        <v>200</v>
      </c>
      <c r="C12" s="239"/>
      <c r="D12" s="754"/>
      <c r="E12" s="192"/>
      <c r="F12" s="203"/>
    </row>
    <row r="13" spans="2:6" s="108" customFormat="1" ht="26.1" customHeight="1">
      <c r="B13" s="194" t="s">
        <v>107</v>
      </c>
      <c r="C13" s="561">
        <v>41353</v>
      </c>
      <c r="D13" s="755"/>
      <c r="E13" s="192"/>
      <c r="F13" s="203"/>
    </row>
    <row r="14" spans="2:6" s="108" customFormat="1" ht="26.1" customHeight="1">
      <c r="B14" s="194" t="s">
        <v>108</v>
      </c>
      <c r="C14" s="561">
        <f>HABILITACION!E21</f>
        <v>21919</v>
      </c>
      <c r="D14" s="755"/>
      <c r="E14" s="192"/>
      <c r="F14" s="203"/>
    </row>
    <row r="15" spans="2:6" s="108" customFormat="1" ht="26.1" customHeight="1">
      <c r="B15" s="194" t="s">
        <v>187</v>
      </c>
      <c r="C15" s="562" t="s">
        <v>16</v>
      </c>
      <c r="D15" s="563" t="s">
        <v>17</v>
      </c>
      <c r="E15" s="564"/>
      <c r="F15" s="203"/>
    </row>
    <row r="16" spans="2:6" s="108" customFormat="1" ht="26.1" customHeight="1" thickBot="1">
      <c r="B16" s="195" t="s">
        <v>188</v>
      </c>
      <c r="C16" s="565">
        <f>(C13-C14)/365</f>
        <v>53.243835616438353</v>
      </c>
      <c r="D16" s="566" t="str">
        <f>IF(C16&gt;=10,"CUMPLE","NO CUMPLE")</f>
        <v>CUMPLE</v>
      </c>
      <c r="E16" s="192"/>
      <c r="F16" s="203"/>
    </row>
    <row r="17" spans="2:6" s="108" customFormat="1" ht="8.25" customHeight="1" thickBot="1">
      <c r="B17" s="192"/>
      <c r="C17" s="192"/>
      <c r="D17" s="192"/>
      <c r="E17" s="192"/>
      <c r="F17" s="203"/>
    </row>
    <row r="18" spans="2:6" s="108" customFormat="1" ht="26.25" customHeight="1" thickBot="1">
      <c r="B18" s="222" t="s">
        <v>104</v>
      </c>
      <c r="C18" s="192"/>
      <c r="D18" s="192"/>
      <c r="E18" s="192"/>
      <c r="F18" s="203"/>
    </row>
    <row r="19" spans="2:6" ht="9" customHeight="1" thickBot="1">
      <c r="B19" s="189"/>
      <c r="C19" s="190"/>
      <c r="D19" s="190"/>
      <c r="E19" s="190"/>
      <c r="F19" s="191"/>
    </row>
    <row r="20" spans="2:6" ht="27" customHeight="1">
      <c r="B20" s="751" t="s">
        <v>73</v>
      </c>
      <c r="C20" s="750" t="s">
        <v>104</v>
      </c>
      <c r="D20" s="750"/>
      <c r="E20" s="750"/>
      <c r="F20" s="748" t="s">
        <v>19</v>
      </c>
    </row>
    <row r="21" spans="2:6" ht="27.75" customHeight="1" thickBot="1">
      <c r="B21" s="752"/>
      <c r="C21" s="567" t="s">
        <v>74</v>
      </c>
      <c r="D21" s="567" t="s">
        <v>75</v>
      </c>
      <c r="E21" s="567" t="s">
        <v>76</v>
      </c>
      <c r="F21" s="749"/>
    </row>
    <row r="22" spans="2:6" ht="9" customHeight="1" thickBot="1">
      <c r="B22" s="172"/>
      <c r="C22" s="106"/>
      <c r="D22" s="106"/>
      <c r="E22" s="106"/>
      <c r="F22" s="173"/>
    </row>
    <row r="23" spans="2:6" ht="30" customHeight="1">
      <c r="B23" s="177" t="s">
        <v>79</v>
      </c>
      <c r="C23" s="568">
        <v>9</v>
      </c>
      <c r="D23" s="568">
        <v>93</v>
      </c>
      <c r="E23" s="568">
        <v>50</v>
      </c>
      <c r="F23" s="174"/>
    </row>
    <row r="24" spans="2:6" ht="36.75" customHeight="1">
      <c r="B24" s="178" t="s">
        <v>88</v>
      </c>
      <c r="C24" s="640" t="s">
        <v>477</v>
      </c>
      <c r="D24" s="640" t="s">
        <v>477</v>
      </c>
      <c r="E24" s="640" t="s">
        <v>477</v>
      </c>
      <c r="F24" s="175"/>
    </row>
    <row r="25" spans="2:6" ht="76.5">
      <c r="B25" s="641" t="s">
        <v>49</v>
      </c>
      <c r="C25" s="569" t="s">
        <v>581</v>
      </c>
      <c r="D25" s="569" t="s">
        <v>582</v>
      </c>
      <c r="E25" s="569" t="s">
        <v>582</v>
      </c>
      <c r="F25" s="175"/>
    </row>
    <row r="26" spans="2:6" ht="41.25" customHeight="1">
      <c r="B26" s="180" t="s">
        <v>190</v>
      </c>
      <c r="C26" s="570" t="s">
        <v>16</v>
      </c>
      <c r="D26" s="570" t="s">
        <v>16</v>
      </c>
      <c r="E26" s="570" t="s">
        <v>16</v>
      </c>
      <c r="F26" s="175"/>
    </row>
    <row r="27" spans="2:6" ht="36.950000000000003" customHeight="1">
      <c r="B27" s="179" t="s">
        <v>48</v>
      </c>
      <c r="C27" s="571" t="s">
        <v>580</v>
      </c>
      <c r="D27" s="571" t="s">
        <v>583</v>
      </c>
      <c r="E27" s="571" t="s">
        <v>583</v>
      </c>
      <c r="F27" s="175"/>
    </row>
    <row r="28" spans="2:6" ht="36.950000000000003" customHeight="1">
      <c r="B28" s="179" t="s">
        <v>77</v>
      </c>
      <c r="C28" s="572">
        <v>39848</v>
      </c>
      <c r="D28" s="572">
        <v>41085</v>
      </c>
      <c r="E28" s="572">
        <v>40591</v>
      </c>
      <c r="F28" s="175"/>
    </row>
    <row r="29" spans="2:6" ht="36.950000000000003" customHeight="1">
      <c r="B29" s="179" t="s">
        <v>189</v>
      </c>
      <c r="C29" s="573" t="str">
        <f>IF(C28&gt;=39448,"CUMPLE","NO CUMPLE")</f>
        <v>CUMPLE</v>
      </c>
      <c r="D29" s="573" t="str">
        <f>IF(D28&gt;=39448,"CUMPLE","NO CUMPLE")</f>
        <v>CUMPLE</v>
      </c>
      <c r="E29" s="573" t="str">
        <f>IF(E28&gt;=39448,"CUMPLE","NO CUMPLE")</f>
        <v>CUMPLE</v>
      </c>
      <c r="F29" s="223"/>
    </row>
    <row r="30" spans="2:6" ht="36.950000000000003" customHeight="1">
      <c r="B30" s="179" t="s">
        <v>78</v>
      </c>
      <c r="C30" s="572">
        <v>40514</v>
      </c>
      <c r="D30" s="572">
        <v>41295</v>
      </c>
      <c r="E30" s="572">
        <v>40918</v>
      </c>
      <c r="F30" s="175"/>
    </row>
    <row r="31" spans="2:6" ht="36.950000000000003" customHeight="1">
      <c r="B31" s="179" t="s">
        <v>195</v>
      </c>
      <c r="C31" s="642">
        <v>1</v>
      </c>
      <c r="D31" s="642">
        <v>1</v>
      </c>
      <c r="E31" s="642">
        <v>1</v>
      </c>
      <c r="F31" s="631"/>
    </row>
    <row r="32" spans="2:6" ht="36.950000000000003" customHeight="1">
      <c r="B32" s="179" t="s">
        <v>192</v>
      </c>
      <c r="C32" s="575">
        <v>3366918560</v>
      </c>
      <c r="D32" s="575">
        <v>604706940</v>
      </c>
      <c r="E32" s="575">
        <v>811431428</v>
      </c>
      <c r="F32" s="224"/>
    </row>
    <row r="33" spans="2:6" ht="36.950000000000003" customHeight="1">
      <c r="B33" s="179" t="s">
        <v>193</v>
      </c>
      <c r="C33" s="575">
        <f>C32*C31</f>
        <v>3366918560</v>
      </c>
      <c r="D33" s="575">
        <f>D32*D31</f>
        <v>604706940</v>
      </c>
      <c r="E33" s="575">
        <f>E32*E31</f>
        <v>811431428</v>
      </c>
      <c r="F33" s="224"/>
    </row>
    <row r="34" spans="2:6" ht="36.950000000000003" customHeight="1">
      <c r="B34" s="179" t="s">
        <v>191</v>
      </c>
      <c r="C34" s="575">
        <f>C33/496900</f>
        <v>6775.8473737170452</v>
      </c>
      <c r="D34" s="575">
        <f>D33/566700</f>
        <v>1067.067125463208</v>
      </c>
      <c r="E34" s="575">
        <f>E33/535600</f>
        <v>1514.9951979088871</v>
      </c>
      <c r="F34" s="224"/>
    </row>
    <row r="35" spans="2:6" ht="36.950000000000003" customHeight="1">
      <c r="B35" s="179" t="s">
        <v>194</v>
      </c>
      <c r="C35" s="576">
        <f>C34</f>
        <v>6775.8473737170452</v>
      </c>
      <c r="D35" s="576">
        <f>C35+D34</f>
        <v>7842.9144991802532</v>
      </c>
      <c r="E35" s="576">
        <f>D35+E34</f>
        <v>9357.9096970891405</v>
      </c>
      <c r="F35" s="224"/>
    </row>
    <row r="36" spans="2:6" ht="32.450000000000003" customHeight="1" thickBot="1">
      <c r="B36" s="643" t="s">
        <v>584</v>
      </c>
      <c r="C36" s="644" t="s">
        <v>25</v>
      </c>
      <c r="D36" s="645" t="s">
        <v>25</v>
      </c>
      <c r="E36" s="646" t="s">
        <v>25</v>
      </c>
      <c r="F36" s="647"/>
    </row>
    <row r="37" spans="2:6" ht="31.9" customHeight="1" thickBot="1">
      <c r="B37" s="648" t="s">
        <v>585</v>
      </c>
      <c r="C37" s="645" t="s">
        <v>17</v>
      </c>
      <c r="D37" s="649" t="s">
        <v>17</v>
      </c>
      <c r="E37" s="649" t="s">
        <v>17</v>
      </c>
      <c r="F37" s="650" t="str">
        <f>IF(E35&gt;=6500,"HABILITADO","NO HABILITADO")</f>
        <v>HABILITADO</v>
      </c>
    </row>
  </sheetData>
  <mergeCells count="12">
    <mergeCell ref="B6:F6"/>
    <mergeCell ref="B7:F7"/>
    <mergeCell ref="F20:F21"/>
    <mergeCell ref="C20:E20"/>
    <mergeCell ref="B20:B21"/>
    <mergeCell ref="D11:D14"/>
    <mergeCell ref="B11:C11"/>
    <mergeCell ref="B2:F2"/>
    <mergeCell ref="B3:F3"/>
    <mergeCell ref="B4:F4"/>
    <mergeCell ref="B5:F5"/>
    <mergeCell ref="B8:E8"/>
  </mergeCells>
  <phoneticPr fontId="0" type="noConversion"/>
  <printOptions horizontalCentered="1" verticalCentered="1"/>
  <pageMargins left="0.78740157480314965" right="0.78740157480314965" top="0.27559055118110237" bottom="0.55118110236220474" header="0.15748031496062992" footer="0.51181102362204722"/>
  <pageSetup scale="34" orientation="landscape" blackAndWhite="1" horizontalDpi="300" verticalDpi="300" r:id="rId1"/>
  <headerFooter alignWithMargins="0">
    <oddHeader>&amp;A</oddHeader>
  </headerFooter>
  <ignoredErrors>
    <ignoredError sqref="D34" formula="1"/>
  </ignoredErrors>
  <drawing r:id="rId2"/>
</worksheet>
</file>

<file path=xl/worksheets/sheet6.xml><?xml version="1.0" encoding="utf-8"?>
<worksheet xmlns="http://schemas.openxmlformats.org/spreadsheetml/2006/main" xmlns:r="http://schemas.openxmlformats.org/officeDocument/2006/relationships">
  <dimension ref="B1:O23"/>
  <sheetViews>
    <sheetView topLeftCell="C17" zoomScale="60" zoomScaleNormal="60" workbookViewId="0">
      <selection activeCell="N22" sqref="N22"/>
    </sheetView>
  </sheetViews>
  <sheetFormatPr baseColWidth="10" defaultRowHeight="12.75"/>
  <cols>
    <col min="1" max="1" width="2.5703125" style="470" customWidth="1"/>
    <col min="2" max="2" width="99.5703125" style="470" customWidth="1"/>
    <col min="3" max="14" width="20.7109375" style="470" customWidth="1"/>
    <col min="15" max="15" width="24.85546875" style="470" bestFit="1" customWidth="1"/>
    <col min="16" max="16384" width="11.42578125" style="470"/>
  </cols>
  <sheetData>
    <row r="1" spans="2:15" ht="16.5" customHeight="1">
      <c r="B1" s="469"/>
      <c r="C1" s="469"/>
      <c r="D1" s="469"/>
      <c r="E1" s="469"/>
      <c r="F1" s="469"/>
      <c r="G1" s="469"/>
      <c r="H1" s="469"/>
      <c r="I1" s="469"/>
      <c r="J1" s="469"/>
      <c r="K1" s="469"/>
      <c r="L1" s="469"/>
      <c r="M1" s="469"/>
      <c r="N1" s="469"/>
      <c r="O1" s="469"/>
    </row>
    <row r="2" spans="2:15" ht="24.95" customHeight="1">
      <c r="B2" s="772" t="str">
        <f>[1]HABILITACION!B2</f>
        <v>REPUBLICA DE COLOMBIA</v>
      </c>
      <c r="C2" s="772"/>
      <c r="D2" s="772"/>
      <c r="E2" s="772"/>
      <c r="F2" s="772"/>
      <c r="G2" s="772"/>
      <c r="H2" s="772"/>
      <c r="I2" s="772"/>
      <c r="J2" s="772"/>
      <c r="K2" s="772"/>
      <c r="L2" s="772"/>
      <c r="M2" s="772"/>
      <c r="N2" s="772"/>
      <c r="O2" s="772"/>
    </row>
    <row r="3" spans="2:15" ht="24.95" customHeight="1">
      <c r="B3" s="772" t="str">
        <f>[1]HABILITACION!B3</f>
        <v>INSTITUTO COLOMBIANO PARA LA EVALUACIÓN DE LA EDUCACIÓN - ICFES</v>
      </c>
      <c r="C3" s="772"/>
      <c r="D3" s="772"/>
      <c r="E3" s="772"/>
      <c r="F3" s="772"/>
      <c r="G3" s="772"/>
      <c r="H3" s="772"/>
      <c r="I3" s="772"/>
      <c r="J3" s="772"/>
      <c r="K3" s="772"/>
      <c r="L3" s="772"/>
      <c r="M3" s="772"/>
      <c r="N3" s="772"/>
      <c r="O3" s="772"/>
    </row>
    <row r="4" spans="2:15" ht="24.95" customHeight="1">
      <c r="B4" s="772" t="str">
        <f>[1]HABILITACION!B4</f>
        <v>CONVOCATORIA PUBLICA CP - 002 - 2013</v>
      </c>
      <c r="C4" s="772"/>
      <c r="D4" s="772"/>
      <c r="E4" s="772"/>
      <c r="F4" s="772"/>
      <c r="G4" s="772"/>
      <c r="H4" s="772"/>
      <c r="I4" s="772"/>
      <c r="J4" s="772"/>
      <c r="K4" s="772"/>
      <c r="L4" s="772"/>
      <c r="M4" s="772"/>
      <c r="N4" s="772"/>
      <c r="O4" s="772"/>
    </row>
    <row r="5" spans="2:15" ht="24.95" customHeight="1" thickBot="1">
      <c r="B5" s="773" t="str">
        <f>[1]HABILITACION!B5</f>
        <v>CONTRATAR LA IMPRESIÓN Y EMPAQUE DE MATERIALES PARA PRUEBAS DEL ICFES</v>
      </c>
      <c r="C5" s="773"/>
      <c r="D5" s="773"/>
      <c r="E5" s="773"/>
      <c r="F5" s="773"/>
      <c r="G5" s="773"/>
      <c r="H5" s="773"/>
      <c r="I5" s="773"/>
      <c r="J5" s="773"/>
      <c r="K5" s="773"/>
      <c r="L5" s="773"/>
      <c r="M5" s="773"/>
      <c r="N5" s="773"/>
      <c r="O5" s="773"/>
    </row>
    <row r="6" spans="2:15" ht="18" customHeight="1">
      <c r="B6" s="774" t="s">
        <v>599</v>
      </c>
      <c r="C6" s="775"/>
      <c r="D6" s="775"/>
      <c r="E6" s="775"/>
      <c r="F6" s="775"/>
      <c r="G6" s="775"/>
      <c r="H6" s="775"/>
      <c r="I6" s="775"/>
      <c r="J6" s="775"/>
      <c r="K6" s="775"/>
      <c r="L6" s="775"/>
      <c r="M6" s="775"/>
      <c r="N6" s="775"/>
      <c r="O6" s="776"/>
    </row>
    <row r="7" spans="2:15" ht="18" customHeight="1" thickBot="1">
      <c r="B7" s="777" t="s">
        <v>222</v>
      </c>
      <c r="C7" s="778"/>
      <c r="D7" s="778"/>
      <c r="E7" s="778"/>
      <c r="F7" s="778"/>
      <c r="G7" s="778"/>
      <c r="H7" s="778"/>
      <c r="I7" s="778"/>
      <c r="J7" s="778"/>
      <c r="K7" s="778"/>
      <c r="L7" s="778"/>
      <c r="M7" s="778"/>
      <c r="N7" s="778"/>
      <c r="O7" s="779"/>
    </row>
    <row r="8" spans="2:15" s="632" customFormat="1" ht="26.25" customHeight="1" thickBot="1">
      <c r="B8" s="760" t="str">
        <f>HABILITACION!B8</f>
        <v>PROPONENTE: THOMAS GREG &amp; SONS DE COLOMBIA S.A.</v>
      </c>
      <c r="C8" s="761"/>
      <c r="D8" s="761"/>
      <c r="E8" s="761"/>
      <c r="F8" s="761"/>
      <c r="G8" s="761"/>
      <c r="H8" s="761"/>
      <c r="I8" s="761"/>
      <c r="J8" s="761"/>
      <c r="K8" s="761"/>
      <c r="L8" s="761"/>
      <c r="M8" s="761"/>
      <c r="N8" s="761"/>
      <c r="O8" s="560" t="str">
        <f>HABILITACION!E8</f>
        <v>PROPUESTA No.4</v>
      </c>
    </row>
    <row r="9" spans="2:15" s="474" customFormat="1" ht="10.5" customHeight="1">
      <c r="B9" s="472"/>
      <c r="C9" s="472"/>
      <c r="D9" s="472"/>
      <c r="E9" s="472"/>
      <c r="F9" s="472"/>
      <c r="G9" s="472"/>
      <c r="H9" s="472"/>
      <c r="I9" s="472"/>
      <c r="J9" s="472"/>
      <c r="K9" s="472"/>
      <c r="L9" s="472"/>
      <c r="M9" s="472"/>
      <c r="N9" s="472"/>
      <c r="O9" s="473"/>
    </row>
    <row r="10" spans="2:15" s="474" customFormat="1" ht="8.25" customHeight="1" thickBot="1">
      <c r="B10" s="472"/>
      <c r="C10" s="472"/>
      <c r="D10" s="472"/>
      <c r="E10" s="472"/>
      <c r="F10" s="472"/>
      <c r="G10" s="472"/>
      <c r="H10" s="472"/>
      <c r="I10" s="472"/>
      <c r="J10" s="472"/>
      <c r="K10" s="472"/>
      <c r="L10" s="472"/>
      <c r="M10" s="472"/>
      <c r="N10" s="472"/>
      <c r="O10" s="475"/>
    </row>
    <row r="11" spans="2:15" s="474" customFormat="1" ht="26.25" customHeight="1" thickBot="1">
      <c r="B11" s="476" t="s">
        <v>510</v>
      </c>
      <c r="C11" s="472"/>
      <c r="D11" s="472"/>
      <c r="E11" s="472"/>
      <c r="F11" s="472"/>
      <c r="G11" s="472"/>
      <c r="H11" s="472"/>
      <c r="I11" s="472"/>
      <c r="J11" s="472"/>
      <c r="K11" s="472"/>
      <c r="L11" s="472"/>
      <c r="M11" s="472"/>
      <c r="N11" s="472"/>
      <c r="O11" s="475"/>
    </row>
    <row r="12" spans="2:15" ht="9" customHeight="1" thickBot="1">
      <c r="B12" s="477"/>
      <c r="C12" s="478"/>
      <c r="D12" s="478"/>
      <c r="E12" s="478"/>
      <c r="F12" s="478"/>
      <c r="G12" s="478"/>
      <c r="H12" s="478"/>
      <c r="I12" s="478"/>
      <c r="J12" s="478"/>
      <c r="K12" s="478"/>
      <c r="L12" s="478"/>
      <c r="M12" s="478"/>
      <c r="N12" s="478"/>
      <c r="O12" s="479"/>
    </row>
    <row r="13" spans="2:15" ht="27" customHeight="1">
      <c r="B13" s="768" t="s">
        <v>73</v>
      </c>
      <c r="C13" s="780"/>
      <c r="D13" s="780"/>
      <c r="E13" s="780"/>
      <c r="F13" s="780"/>
      <c r="G13" s="780"/>
      <c r="H13" s="780"/>
      <c r="I13" s="780"/>
      <c r="J13" s="780"/>
      <c r="K13" s="780"/>
      <c r="L13" s="780"/>
      <c r="M13" s="780"/>
      <c r="N13" s="781"/>
      <c r="O13" s="770" t="s">
        <v>19</v>
      </c>
    </row>
    <row r="14" spans="2:15" ht="27.75" customHeight="1" thickBot="1">
      <c r="B14" s="769"/>
      <c r="C14" s="656" t="s">
        <v>74</v>
      </c>
      <c r="D14" s="656" t="s">
        <v>75</v>
      </c>
      <c r="E14" s="656" t="s">
        <v>76</v>
      </c>
      <c r="F14" s="656" t="s">
        <v>514</v>
      </c>
      <c r="G14" s="656" t="s">
        <v>515</v>
      </c>
      <c r="H14" s="656" t="s">
        <v>516</v>
      </c>
      <c r="I14" s="656" t="s">
        <v>517</v>
      </c>
      <c r="J14" s="656" t="s">
        <v>518</v>
      </c>
      <c r="K14" s="656" t="s">
        <v>519</v>
      </c>
      <c r="L14" s="656" t="s">
        <v>586</v>
      </c>
      <c r="M14" s="656" t="s">
        <v>587</v>
      </c>
      <c r="N14" s="656" t="s">
        <v>588</v>
      </c>
      <c r="O14" s="771"/>
    </row>
    <row r="15" spans="2:15" ht="9" customHeight="1" thickBot="1">
      <c r="B15" s="480"/>
      <c r="C15" s="471"/>
      <c r="D15" s="471"/>
      <c r="E15" s="471"/>
      <c r="F15" s="471"/>
      <c r="G15" s="481"/>
      <c r="H15" s="481"/>
      <c r="I15" s="481"/>
      <c r="J15" s="481"/>
      <c r="K15" s="481"/>
      <c r="L15" s="481"/>
      <c r="M15" s="481"/>
      <c r="N15" s="481"/>
      <c r="O15" s="482"/>
    </row>
    <row r="16" spans="2:15" ht="30" customHeight="1">
      <c r="B16" s="652" t="s">
        <v>79</v>
      </c>
      <c r="C16" s="657">
        <v>28</v>
      </c>
      <c r="D16" s="657">
        <v>37</v>
      </c>
      <c r="E16" s="657">
        <v>73</v>
      </c>
      <c r="F16" s="657">
        <v>32</v>
      </c>
      <c r="G16" s="657">
        <v>99</v>
      </c>
      <c r="H16" s="657">
        <v>67</v>
      </c>
      <c r="I16" s="657">
        <v>133</v>
      </c>
      <c r="J16" s="657">
        <v>75</v>
      </c>
      <c r="K16" s="657">
        <v>251</v>
      </c>
      <c r="L16" s="657">
        <v>104</v>
      </c>
      <c r="M16" s="657">
        <v>133</v>
      </c>
      <c r="N16" s="657">
        <v>263</v>
      </c>
      <c r="O16" s="483"/>
    </row>
    <row r="17" spans="2:15" ht="85.9" customHeight="1">
      <c r="B17" s="653" t="s">
        <v>88</v>
      </c>
      <c r="C17" s="658" t="s">
        <v>522</v>
      </c>
      <c r="D17" s="658" t="s">
        <v>523</v>
      </c>
      <c r="E17" s="658" t="s">
        <v>524</v>
      </c>
      <c r="F17" s="658" t="s">
        <v>525</v>
      </c>
      <c r="G17" s="658" t="s">
        <v>526</v>
      </c>
      <c r="H17" s="658" t="s">
        <v>589</v>
      </c>
      <c r="I17" s="658" t="s">
        <v>590</v>
      </c>
      <c r="J17" s="658" t="s">
        <v>591</v>
      </c>
      <c r="K17" s="658" t="s">
        <v>477</v>
      </c>
      <c r="L17" s="658" t="s">
        <v>520</v>
      </c>
      <c r="M17" s="658" t="s">
        <v>520</v>
      </c>
      <c r="N17" s="658" t="s">
        <v>596</v>
      </c>
      <c r="O17" s="492"/>
    </row>
    <row r="18" spans="2:15" ht="66.599999999999994" customHeight="1">
      <c r="B18" s="653"/>
      <c r="C18" s="658" t="s">
        <v>597</v>
      </c>
      <c r="D18" s="658" t="s">
        <v>597</v>
      </c>
      <c r="E18" s="658" t="s">
        <v>597</v>
      </c>
      <c r="F18" s="658" t="s">
        <v>597</v>
      </c>
      <c r="G18" s="658" t="s">
        <v>597</v>
      </c>
      <c r="H18" s="658" t="s">
        <v>597</v>
      </c>
      <c r="I18" s="658" t="s">
        <v>597</v>
      </c>
      <c r="J18" s="658" t="s">
        <v>597</v>
      </c>
      <c r="K18" s="658"/>
      <c r="L18" s="658" t="s">
        <v>597</v>
      </c>
      <c r="M18" s="658" t="s">
        <v>597</v>
      </c>
      <c r="N18" s="658" t="s">
        <v>597</v>
      </c>
      <c r="O18" s="492"/>
    </row>
    <row r="19" spans="2:15" ht="36.950000000000003" customHeight="1">
      <c r="B19" s="654" t="s">
        <v>77</v>
      </c>
      <c r="C19" s="659">
        <v>37845</v>
      </c>
      <c r="D19" s="659">
        <v>38202</v>
      </c>
      <c r="E19" s="659">
        <v>38614</v>
      </c>
      <c r="F19" s="659">
        <v>38842</v>
      </c>
      <c r="G19" s="659">
        <v>39280</v>
      </c>
      <c r="H19" s="659">
        <v>39589</v>
      </c>
      <c r="I19" s="659">
        <v>39918</v>
      </c>
      <c r="J19" s="659">
        <v>40273</v>
      </c>
      <c r="K19" s="659">
        <v>40836</v>
      </c>
      <c r="L19" s="659">
        <v>40975</v>
      </c>
      <c r="M19" s="659">
        <v>41001</v>
      </c>
      <c r="N19" s="659">
        <v>41137</v>
      </c>
      <c r="O19" s="484"/>
    </row>
    <row r="20" spans="2:15" ht="36.950000000000003" customHeight="1">
      <c r="B20" s="654" t="s">
        <v>511</v>
      </c>
      <c r="C20" s="660" t="s">
        <v>16</v>
      </c>
      <c r="D20" s="660" t="s">
        <v>16</v>
      </c>
      <c r="E20" s="660" t="s">
        <v>16</v>
      </c>
      <c r="F20" s="660" t="s">
        <v>16</v>
      </c>
      <c r="G20" s="660" t="s">
        <v>16</v>
      </c>
      <c r="H20" s="660" t="s">
        <v>16</v>
      </c>
      <c r="I20" s="660" t="s">
        <v>16</v>
      </c>
      <c r="J20" s="660" t="s">
        <v>16</v>
      </c>
      <c r="K20" s="660" t="s">
        <v>16</v>
      </c>
      <c r="L20" s="660" t="s">
        <v>16</v>
      </c>
      <c r="M20" s="660" t="s">
        <v>16</v>
      </c>
      <c r="N20" s="660" t="s">
        <v>16</v>
      </c>
      <c r="O20" s="485"/>
    </row>
    <row r="21" spans="2:15" ht="36.950000000000003" customHeight="1">
      <c r="B21" s="654" t="s">
        <v>78</v>
      </c>
      <c r="C21" s="659">
        <v>38166</v>
      </c>
      <c r="D21" s="659">
        <v>38582</v>
      </c>
      <c r="E21" s="659">
        <v>38833</v>
      </c>
      <c r="F21" s="659">
        <v>39272</v>
      </c>
      <c r="G21" s="659">
        <v>39588</v>
      </c>
      <c r="H21" s="659">
        <v>39953</v>
      </c>
      <c r="I21" s="659">
        <f>I19+120</f>
        <v>40038</v>
      </c>
      <c r="J21" s="659">
        <v>40543</v>
      </c>
      <c r="K21" s="659">
        <v>40892</v>
      </c>
      <c r="L21" s="659">
        <v>41258</v>
      </c>
      <c r="M21" s="659">
        <v>41044</v>
      </c>
      <c r="N21" s="659">
        <v>41243</v>
      </c>
      <c r="O21" s="484"/>
    </row>
    <row r="22" spans="2:15" ht="52.9" customHeight="1">
      <c r="B22" s="655" t="s">
        <v>592</v>
      </c>
      <c r="C22" s="574" t="s">
        <v>565</v>
      </c>
      <c r="D22" s="574" t="s">
        <v>565</v>
      </c>
      <c r="E22" s="574" t="s">
        <v>565</v>
      </c>
      <c r="F22" s="574" t="s">
        <v>565</v>
      </c>
      <c r="G22" s="574" t="s">
        <v>565</v>
      </c>
      <c r="H22" s="662" t="s">
        <v>594</v>
      </c>
      <c r="I22" s="662" t="s">
        <v>594</v>
      </c>
      <c r="J22" s="662" t="s">
        <v>595</v>
      </c>
      <c r="K22" s="662" t="s">
        <v>594</v>
      </c>
      <c r="L22" s="662" t="s">
        <v>595</v>
      </c>
      <c r="M22" s="662" t="s">
        <v>594</v>
      </c>
      <c r="N22" s="663" t="s">
        <v>598</v>
      </c>
      <c r="O22" s="661" t="s">
        <v>593</v>
      </c>
    </row>
    <row r="23" spans="2:15" ht="14.25" customHeight="1" thickBot="1">
      <c r="B23" s="486"/>
      <c r="C23" s="487"/>
      <c r="D23" s="487"/>
      <c r="E23" s="487"/>
      <c r="F23" s="487"/>
      <c r="G23" s="487"/>
      <c r="H23" s="487"/>
      <c r="I23" s="487"/>
      <c r="J23" s="487"/>
      <c r="K23" s="487"/>
      <c r="L23" s="487"/>
      <c r="M23" s="487"/>
      <c r="N23" s="487"/>
      <c r="O23" s="488"/>
    </row>
  </sheetData>
  <mergeCells count="10">
    <mergeCell ref="B8:N8"/>
    <mergeCell ref="B13:B14"/>
    <mergeCell ref="O13:O14"/>
    <mergeCell ref="B2:O2"/>
    <mergeCell ref="B3:O3"/>
    <mergeCell ref="B4:O4"/>
    <mergeCell ref="B5:O5"/>
    <mergeCell ref="B6:O6"/>
    <mergeCell ref="B7:O7"/>
    <mergeCell ref="C13:N13"/>
  </mergeCells>
  <printOptions horizontalCentered="1" verticalCentered="1"/>
  <pageMargins left="0.78740157480314965" right="0.78740157480314965" top="0.27559055118110237" bottom="0.55118110236220474" header="0.15748031496062992" footer="0.51181102362204722"/>
  <pageSetup scale="34" orientation="landscape" blackAndWhite="1" horizontalDpi="300" verticalDpi="300" r:id="rId1"/>
  <headerFooter alignWithMargins="0">
    <oddHeader>&amp;A</oddHeader>
  </headerFooter>
  <drawing r:id="rId2"/>
</worksheet>
</file>

<file path=xl/worksheets/sheet7.xml><?xml version="1.0" encoding="utf-8"?>
<worksheet xmlns="http://schemas.openxmlformats.org/spreadsheetml/2006/main" xmlns:r="http://schemas.openxmlformats.org/officeDocument/2006/relationships">
  <dimension ref="B1:E38"/>
  <sheetViews>
    <sheetView topLeftCell="B17" zoomScaleSheetLayoutView="100" workbookViewId="0">
      <selection activeCell="D11" sqref="D11"/>
    </sheetView>
  </sheetViews>
  <sheetFormatPr baseColWidth="10" defaultRowHeight="12.75"/>
  <cols>
    <col min="1" max="1" width="2.28515625" customWidth="1"/>
    <col min="2" max="2" width="10.5703125" style="240"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645</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6.25" customHeight="1" thickBot="1">
      <c r="B10" s="337" t="s">
        <v>132</v>
      </c>
      <c r="C10" s="664" t="s">
        <v>202</v>
      </c>
      <c r="D10" s="666" t="s">
        <v>601</v>
      </c>
      <c r="E10" s="666" t="s">
        <v>19</v>
      </c>
    </row>
    <row r="11" spans="2:5" ht="24" customHeight="1" thickBot="1">
      <c r="B11" s="201"/>
      <c r="C11" s="304" t="s">
        <v>203</v>
      </c>
      <c r="D11" s="556" t="s">
        <v>16</v>
      </c>
      <c r="E11" s="305"/>
    </row>
    <row r="12" spans="2:5" ht="6.75" customHeight="1" thickBot="1">
      <c r="B12" s="306"/>
      <c r="C12" s="307"/>
      <c r="D12" s="308"/>
      <c r="E12" s="309"/>
    </row>
    <row r="13" spans="2:5" ht="24" customHeight="1" thickBot="1">
      <c r="B13" s="299"/>
      <c r="C13" s="310"/>
      <c r="D13" s="291" t="s">
        <v>600</v>
      </c>
      <c r="E13" s="331" t="s">
        <v>17</v>
      </c>
    </row>
    <row r="14" spans="2:5" ht="6.75" customHeight="1" thickBot="1">
      <c r="B14" s="300"/>
      <c r="C14" s="301"/>
      <c r="D14" s="302"/>
      <c r="E14" s="303"/>
    </row>
    <row r="15" spans="2:5" ht="24" customHeight="1" thickBot="1">
      <c r="B15" s="247" t="s">
        <v>135</v>
      </c>
      <c r="C15" s="665" t="s">
        <v>204</v>
      </c>
      <c r="D15" s="666" t="s">
        <v>601</v>
      </c>
      <c r="E15" s="666" t="s">
        <v>19</v>
      </c>
    </row>
    <row r="16" spans="2:5">
      <c r="B16" s="241"/>
      <c r="C16" s="242" t="s">
        <v>205</v>
      </c>
      <c r="D16" s="243" t="s">
        <v>16</v>
      </c>
      <c r="E16" s="244"/>
    </row>
    <row r="17" spans="2:5">
      <c r="B17" s="241"/>
      <c r="C17" s="242" t="s">
        <v>218</v>
      </c>
      <c r="D17" s="243" t="s">
        <v>506</v>
      </c>
      <c r="E17" s="245"/>
    </row>
    <row r="18" spans="2:5">
      <c r="B18" s="241"/>
      <c r="C18" s="242" t="s">
        <v>602</v>
      </c>
      <c r="D18" s="243" t="s">
        <v>507</v>
      </c>
      <c r="E18" s="245"/>
    </row>
    <row r="19" spans="2:5">
      <c r="B19" s="241"/>
      <c r="C19" s="242" t="s">
        <v>206</v>
      </c>
      <c r="D19" s="243" t="s">
        <v>16</v>
      </c>
      <c r="E19" s="245"/>
    </row>
    <row r="20" spans="2:5">
      <c r="B20" s="241"/>
      <c r="C20" s="242" t="s">
        <v>207</v>
      </c>
      <c r="D20" s="243" t="s">
        <v>16</v>
      </c>
      <c r="E20" s="245"/>
    </row>
    <row r="21" spans="2:5">
      <c r="B21" s="241"/>
      <c r="C21" s="242" t="s">
        <v>209</v>
      </c>
      <c r="D21" s="243" t="s">
        <v>16</v>
      </c>
      <c r="E21" s="245"/>
    </row>
    <row r="22" spans="2:5" ht="13.5" thickBot="1">
      <c r="B22" s="311"/>
      <c r="C22" s="312" t="s">
        <v>208</v>
      </c>
      <c r="D22" s="577" t="s">
        <v>16</v>
      </c>
      <c r="E22" s="313"/>
    </row>
    <row r="23" spans="2:5" ht="6" customHeight="1" thickBot="1">
      <c r="B23" s="306"/>
      <c r="C23" s="782"/>
      <c r="D23" s="782"/>
      <c r="E23" s="309"/>
    </row>
    <row r="24" spans="2:5" ht="24.75" customHeight="1" thickBot="1">
      <c r="B24" s="299"/>
      <c r="C24" s="310"/>
      <c r="D24" s="291" t="s">
        <v>600</v>
      </c>
      <c r="E24" s="331" t="s">
        <v>17</v>
      </c>
    </row>
    <row r="25" spans="2:5" ht="9" customHeight="1" thickBot="1">
      <c r="B25" s="300"/>
      <c r="C25" s="301"/>
      <c r="D25" s="302"/>
      <c r="E25" s="303"/>
    </row>
    <row r="26" spans="2:5" ht="25.5" customHeight="1" thickBot="1">
      <c r="B26" s="210" t="s">
        <v>138</v>
      </c>
      <c r="C26" s="665" t="s">
        <v>139</v>
      </c>
      <c r="D26" s="666" t="s">
        <v>601</v>
      </c>
      <c r="E26" s="666" t="s">
        <v>19</v>
      </c>
    </row>
    <row r="27" spans="2:5" ht="76.5">
      <c r="B27" s="241"/>
      <c r="C27" s="242" t="s">
        <v>603</v>
      </c>
      <c r="D27" s="580" t="s">
        <v>16</v>
      </c>
      <c r="E27" s="668" t="s">
        <v>605</v>
      </c>
    </row>
    <row r="28" spans="2:5">
      <c r="B28" s="323"/>
      <c r="C28" s="317" t="s">
        <v>210</v>
      </c>
      <c r="D28" s="580"/>
      <c r="E28" s="245"/>
    </row>
    <row r="29" spans="2:5">
      <c r="B29" s="246">
        <v>1</v>
      </c>
      <c r="C29" s="242" t="s">
        <v>211</v>
      </c>
      <c r="D29" s="580" t="s">
        <v>16</v>
      </c>
      <c r="E29" s="245"/>
    </row>
    <row r="30" spans="2:5">
      <c r="B30" s="246">
        <f>B29+1</f>
        <v>2</v>
      </c>
      <c r="C30" s="242" t="s">
        <v>212</v>
      </c>
      <c r="D30" s="580" t="s">
        <v>16</v>
      </c>
      <c r="E30" s="245"/>
    </row>
    <row r="31" spans="2:5">
      <c r="B31" s="246">
        <f t="shared" ref="B31:B36" si="0">B30+1</f>
        <v>3</v>
      </c>
      <c r="C31" s="242" t="s">
        <v>213</v>
      </c>
      <c r="D31" s="580" t="s">
        <v>16</v>
      </c>
      <c r="E31" s="245"/>
    </row>
    <row r="32" spans="2:5">
      <c r="B32" s="246">
        <f t="shared" si="0"/>
        <v>4</v>
      </c>
      <c r="C32" s="242" t="s">
        <v>214</v>
      </c>
      <c r="D32" s="580" t="s">
        <v>16</v>
      </c>
      <c r="E32" s="245"/>
    </row>
    <row r="33" spans="2:5">
      <c r="B33" s="246">
        <f t="shared" si="0"/>
        <v>5</v>
      </c>
      <c r="C33" s="242" t="s">
        <v>215</v>
      </c>
      <c r="D33" s="580" t="s">
        <v>16</v>
      </c>
      <c r="E33" s="245"/>
    </row>
    <row r="34" spans="2:5">
      <c r="B34" s="246">
        <f t="shared" si="0"/>
        <v>6</v>
      </c>
      <c r="C34" s="493" t="s">
        <v>521</v>
      </c>
      <c r="D34" s="580" t="s">
        <v>16</v>
      </c>
      <c r="E34" s="245"/>
    </row>
    <row r="35" spans="2:5">
      <c r="B35" s="246">
        <f t="shared" si="0"/>
        <v>7</v>
      </c>
      <c r="C35" s="242" t="s">
        <v>217</v>
      </c>
      <c r="D35" s="580" t="s">
        <v>16</v>
      </c>
      <c r="E35" s="245"/>
    </row>
    <row r="36" spans="2:5" ht="13.5" thickBot="1">
      <c r="B36" s="246">
        <f t="shared" si="0"/>
        <v>8</v>
      </c>
      <c r="C36" s="312" t="s">
        <v>604</v>
      </c>
      <c r="D36" s="720" t="s">
        <v>16</v>
      </c>
      <c r="E36" s="669"/>
    </row>
    <row r="37" spans="2:5" ht="7.5" customHeight="1" thickBot="1">
      <c r="B37" s="315"/>
      <c r="C37" s="782"/>
      <c r="D37" s="782"/>
      <c r="E37" s="309"/>
    </row>
    <row r="38" spans="2:5" ht="24.75" customHeight="1" thickBot="1">
      <c r="B38" s="316"/>
      <c r="C38" s="310"/>
      <c r="D38" s="291" t="s">
        <v>600</v>
      </c>
      <c r="E38" s="331" t="s">
        <v>17</v>
      </c>
    </row>
  </sheetData>
  <mergeCells count="9">
    <mergeCell ref="C37:D37"/>
    <mergeCell ref="B5:E5"/>
    <mergeCell ref="B8:D8"/>
    <mergeCell ref="B2:E2"/>
    <mergeCell ref="B3:E3"/>
    <mergeCell ref="B4:E4"/>
    <mergeCell ref="B6:E6"/>
    <mergeCell ref="B7:E7"/>
    <mergeCell ref="C23:D23"/>
  </mergeCells>
  <printOptions horizontalCentered="1" verticalCentered="1"/>
  <pageMargins left="0.78740157480314965" right="0.78740157480314965" top="0.98425196850393704" bottom="0.98425196850393704" header="0.51181102362204722" footer="0.51181102362204722"/>
  <pageSetup scale="65" orientation="portrait" blackAndWhite="1" horizontalDpi="300" verticalDpi="300" r:id="rId1"/>
  <headerFooter alignWithMargins="0">
    <oddHeader>&amp;A</oddHeader>
  </headerFooter>
  <drawing r:id="rId2"/>
</worksheet>
</file>

<file path=xl/worksheets/sheet8.xml><?xml version="1.0" encoding="utf-8"?>
<worksheet xmlns="http://schemas.openxmlformats.org/spreadsheetml/2006/main" xmlns:r="http://schemas.openxmlformats.org/officeDocument/2006/relationships">
  <dimension ref="B1:E38"/>
  <sheetViews>
    <sheetView topLeftCell="A26" zoomScale="90" zoomScaleNormal="90" zoomScaleSheetLayoutView="100" workbookViewId="0">
      <selection activeCell="D14" sqref="D14"/>
    </sheetView>
  </sheetViews>
  <sheetFormatPr baseColWidth="10" defaultRowHeight="12.75"/>
  <cols>
    <col min="1" max="1" width="2.28515625" customWidth="1"/>
    <col min="2" max="2" width="10.5703125" style="240"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646</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5.5" customHeight="1" thickBot="1">
      <c r="B10" s="210" t="s">
        <v>149</v>
      </c>
      <c r="C10" s="665" t="s">
        <v>150</v>
      </c>
      <c r="D10" s="666" t="s">
        <v>601</v>
      </c>
      <c r="E10" s="666" t="s">
        <v>19</v>
      </c>
    </row>
    <row r="11" spans="2:5">
      <c r="B11" s="241"/>
      <c r="C11" s="242" t="s">
        <v>608</v>
      </c>
      <c r="D11" s="243" t="s">
        <v>16</v>
      </c>
      <c r="E11" s="245"/>
    </row>
    <row r="12" spans="2:5">
      <c r="B12" s="241"/>
      <c r="C12" s="242" t="s">
        <v>219</v>
      </c>
      <c r="D12" s="243" t="s">
        <v>16</v>
      </c>
      <c r="E12" s="244"/>
    </row>
    <row r="13" spans="2:5">
      <c r="B13" s="241"/>
      <c r="C13" s="242" t="s">
        <v>643</v>
      </c>
      <c r="D13" s="243" t="s">
        <v>16</v>
      </c>
      <c r="E13" s="670"/>
    </row>
    <row r="14" spans="2:5">
      <c r="B14" s="241"/>
      <c r="C14" s="242" t="s">
        <v>220</v>
      </c>
      <c r="D14" s="243">
        <v>140</v>
      </c>
      <c r="E14" s="138"/>
    </row>
    <row r="15" spans="2:5">
      <c r="B15" s="241"/>
      <c r="C15" s="242" t="s">
        <v>642</v>
      </c>
      <c r="D15" s="243" t="s">
        <v>16</v>
      </c>
      <c r="E15" s="244"/>
    </row>
    <row r="16" spans="2:5" ht="13.5" thickBot="1">
      <c r="B16" s="311"/>
      <c r="C16" s="671" t="s">
        <v>221</v>
      </c>
      <c r="D16" s="669" t="s">
        <v>491</v>
      </c>
      <c r="E16" s="138"/>
    </row>
    <row r="17" spans="2:5" ht="7.5" customHeight="1" thickBot="1">
      <c r="B17" s="318"/>
      <c r="C17" s="782"/>
      <c r="D17" s="782"/>
      <c r="E17" s="319"/>
    </row>
    <row r="18" spans="2:5" ht="24.75" customHeight="1" thickBot="1">
      <c r="B18" s="320"/>
      <c r="C18" s="310"/>
      <c r="D18" s="291" t="s">
        <v>600</v>
      </c>
      <c r="E18" s="331" t="s">
        <v>17</v>
      </c>
    </row>
    <row r="19" spans="2:5" ht="6" customHeight="1" thickBot="1">
      <c r="D19" s="240"/>
      <c r="E19" s="240"/>
    </row>
    <row r="20" spans="2:5" ht="26.25" customHeight="1" thickBot="1">
      <c r="B20" s="336" t="s">
        <v>163</v>
      </c>
      <c r="C20" s="667" t="s">
        <v>164</v>
      </c>
      <c r="D20" s="666" t="s">
        <v>601</v>
      </c>
      <c r="E20" s="666" t="s">
        <v>19</v>
      </c>
    </row>
    <row r="21" spans="2:5">
      <c r="B21" s="268"/>
      <c r="C21" s="262" t="s">
        <v>242</v>
      </c>
      <c r="D21" s="578" t="s">
        <v>16</v>
      </c>
      <c r="E21" s="269"/>
    </row>
    <row r="22" spans="2:5">
      <c r="B22" s="268"/>
      <c r="C22" s="262" t="s">
        <v>243</v>
      </c>
      <c r="D22" s="578" t="s">
        <v>16</v>
      </c>
      <c r="E22" s="270"/>
    </row>
    <row r="23" spans="2:5">
      <c r="B23" s="271"/>
      <c r="C23" s="321" t="s">
        <v>210</v>
      </c>
      <c r="D23" s="286"/>
      <c r="E23" s="272"/>
    </row>
    <row r="24" spans="2:5">
      <c r="B24" s="246" t="s">
        <v>245</v>
      </c>
      <c r="C24" s="263" t="s">
        <v>330</v>
      </c>
      <c r="D24" s="243" t="s">
        <v>16</v>
      </c>
      <c r="E24" s="273"/>
    </row>
    <row r="25" spans="2:5">
      <c r="B25" s="246" t="s">
        <v>246</v>
      </c>
      <c r="C25" s="263" t="s">
        <v>212</v>
      </c>
      <c r="D25" s="243" t="s">
        <v>16</v>
      </c>
      <c r="E25" s="273"/>
    </row>
    <row r="26" spans="2:5">
      <c r="B26" s="246" t="s">
        <v>247</v>
      </c>
      <c r="C26" s="263" t="s">
        <v>331</v>
      </c>
      <c r="D26" s="243" t="s">
        <v>16</v>
      </c>
      <c r="E26" s="273"/>
    </row>
    <row r="27" spans="2:5">
      <c r="B27" s="246" t="s">
        <v>248</v>
      </c>
      <c r="C27" s="263" t="s">
        <v>332</v>
      </c>
      <c r="D27" s="243" t="s">
        <v>16</v>
      </c>
      <c r="E27" s="273"/>
    </row>
    <row r="28" spans="2:5">
      <c r="B28" s="246" t="s">
        <v>249</v>
      </c>
      <c r="C28" s="263" t="s">
        <v>215</v>
      </c>
      <c r="D28" s="243" t="s">
        <v>16</v>
      </c>
      <c r="E28" s="273"/>
    </row>
    <row r="29" spans="2:5">
      <c r="B29" s="246" t="s">
        <v>250</v>
      </c>
      <c r="C29" s="263" t="s">
        <v>244</v>
      </c>
      <c r="D29" s="243" t="s">
        <v>16</v>
      </c>
      <c r="E29" s="273"/>
    </row>
    <row r="30" spans="2:5">
      <c r="B30" s="246" t="s">
        <v>251</v>
      </c>
      <c r="C30" s="263" t="s">
        <v>333</v>
      </c>
      <c r="D30" s="243" t="s">
        <v>16</v>
      </c>
      <c r="E30" s="273"/>
    </row>
    <row r="31" spans="2:5">
      <c r="B31" s="246" t="s">
        <v>252</v>
      </c>
      <c r="C31" s="263" t="s">
        <v>216</v>
      </c>
      <c r="D31" s="243" t="s">
        <v>16</v>
      </c>
      <c r="E31" s="273"/>
    </row>
    <row r="32" spans="2:5">
      <c r="B32" s="274" t="s">
        <v>253</v>
      </c>
      <c r="C32" s="264" t="s">
        <v>334</v>
      </c>
      <c r="D32" s="579" t="s">
        <v>16</v>
      </c>
      <c r="E32" s="275"/>
    </row>
    <row r="33" spans="2:5" ht="15.75" customHeight="1">
      <c r="B33" s="276"/>
      <c r="C33" s="322" t="s">
        <v>254</v>
      </c>
      <c r="D33" s="286"/>
      <c r="E33" s="272"/>
    </row>
    <row r="34" spans="2:5" ht="76.5">
      <c r="B34" s="277" t="s">
        <v>53</v>
      </c>
      <c r="C34" s="267" t="s">
        <v>255</v>
      </c>
      <c r="D34" s="580" t="s">
        <v>16</v>
      </c>
      <c r="E34" s="273"/>
    </row>
    <row r="35" spans="2:5" ht="89.25">
      <c r="B35" s="277" t="s">
        <v>54</v>
      </c>
      <c r="C35" s="267" t="s">
        <v>256</v>
      </c>
      <c r="D35" s="580" t="s">
        <v>16</v>
      </c>
      <c r="E35" s="273"/>
    </row>
    <row r="36" spans="2:5" ht="39" thickBot="1">
      <c r="B36" s="278" t="s">
        <v>97</v>
      </c>
      <c r="C36" s="279" t="s">
        <v>257</v>
      </c>
      <c r="D36" s="581" t="s">
        <v>16</v>
      </c>
      <c r="E36" s="280"/>
    </row>
    <row r="37" spans="2:5" ht="7.5" customHeight="1" thickBot="1">
      <c r="B37" s="298"/>
      <c r="C37" s="285"/>
      <c r="D37" s="298"/>
      <c r="E37" s="193"/>
    </row>
    <row r="38" spans="2:5" ht="30.75" customHeight="1" thickBot="1">
      <c r="B38" s="298"/>
      <c r="C38" s="285"/>
      <c r="D38" s="291" t="s">
        <v>600</v>
      </c>
      <c r="E38" s="331" t="s">
        <v>17</v>
      </c>
    </row>
  </sheetData>
  <mergeCells count="8">
    <mergeCell ref="C17:D1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70" orientation="portrait" blackAndWhite="1" horizontalDpi="300" verticalDpi="300" r:id="rId1"/>
  <headerFooter alignWithMargins="0">
    <oddHeader>&amp;A</oddHeader>
  </headerFooter>
  <drawing r:id="rId2"/>
</worksheet>
</file>

<file path=xl/worksheets/sheet9.xml><?xml version="1.0" encoding="utf-8"?>
<worksheet xmlns="http://schemas.openxmlformats.org/spreadsheetml/2006/main" xmlns:r="http://schemas.openxmlformats.org/officeDocument/2006/relationships">
  <dimension ref="B1:E83"/>
  <sheetViews>
    <sheetView topLeftCell="D81" zoomScale="90" zoomScaleNormal="90" zoomScaleSheetLayoutView="100" workbookViewId="0">
      <selection activeCell="E53" sqref="E53"/>
    </sheetView>
  </sheetViews>
  <sheetFormatPr baseColWidth="10" defaultRowHeight="12.75"/>
  <cols>
    <col min="1" max="1" width="2.28515625" customWidth="1"/>
    <col min="2" max="2" width="10.5703125" style="240" customWidth="1"/>
    <col min="3" max="3" width="43.7109375" customWidth="1"/>
    <col min="4" max="4" width="48.7109375" customWidth="1"/>
    <col min="5" max="5" width="49.4257812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112</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6.25" customHeight="1" thickBot="1">
      <c r="B10" s="336" t="s">
        <v>167</v>
      </c>
      <c r="C10" s="667" t="s">
        <v>271</v>
      </c>
      <c r="D10" s="666" t="s">
        <v>606</v>
      </c>
      <c r="E10" s="666" t="s">
        <v>607</v>
      </c>
    </row>
    <row r="11" spans="2:5">
      <c r="B11" s="791" t="s">
        <v>53</v>
      </c>
      <c r="C11" s="794" t="s">
        <v>272</v>
      </c>
      <c r="D11" s="797" t="s">
        <v>273</v>
      </c>
      <c r="E11" s="798"/>
    </row>
    <row r="12" spans="2:5">
      <c r="B12" s="792"/>
      <c r="C12" s="795"/>
      <c r="D12" s="287" t="s">
        <v>287</v>
      </c>
      <c r="E12" s="582">
        <v>3</v>
      </c>
    </row>
    <row r="13" spans="2:5">
      <c r="B13" s="792"/>
      <c r="C13" s="795"/>
      <c r="D13" s="287" t="s">
        <v>328</v>
      </c>
      <c r="E13" s="583" t="s">
        <v>566</v>
      </c>
    </row>
    <row r="14" spans="2:5">
      <c r="B14" s="792"/>
      <c r="C14" s="795"/>
      <c r="D14" s="288" t="s">
        <v>610</v>
      </c>
      <c r="E14" s="718" t="s">
        <v>25</v>
      </c>
    </row>
    <row r="15" spans="2:5" ht="6" customHeight="1">
      <c r="B15" s="792"/>
      <c r="C15" s="795"/>
      <c r="D15" s="293"/>
      <c r="E15" s="294"/>
    </row>
    <row r="16" spans="2:5" ht="27" customHeight="1">
      <c r="B16" s="792"/>
      <c r="C16" s="795"/>
      <c r="D16" s="283" t="s">
        <v>19</v>
      </c>
      <c r="E16" s="673" t="s">
        <v>614</v>
      </c>
    </row>
    <row r="17" spans="2:5" ht="8.25" customHeight="1">
      <c r="B17" s="792"/>
      <c r="C17" s="795"/>
      <c r="D17" s="293"/>
      <c r="E17" s="294"/>
    </row>
    <row r="18" spans="2:5">
      <c r="B18" s="792"/>
      <c r="C18" s="795"/>
      <c r="D18" s="797" t="s">
        <v>275</v>
      </c>
      <c r="E18" s="798"/>
    </row>
    <row r="19" spans="2:5">
      <c r="B19" s="792"/>
      <c r="C19" s="795"/>
      <c r="D19" s="287" t="s">
        <v>284</v>
      </c>
      <c r="E19" s="585">
        <v>3</v>
      </c>
    </row>
    <row r="20" spans="2:5">
      <c r="B20" s="792"/>
      <c r="C20" s="795"/>
      <c r="D20" s="287" t="s">
        <v>276</v>
      </c>
      <c r="E20" s="672" t="s">
        <v>567</v>
      </c>
    </row>
    <row r="21" spans="2:5">
      <c r="B21" s="792"/>
      <c r="C21" s="795"/>
      <c r="D21" s="287" t="s">
        <v>329</v>
      </c>
      <c r="E21" s="583" t="s">
        <v>568</v>
      </c>
    </row>
    <row r="22" spans="2:5">
      <c r="B22" s="792"/>
      <c r="C22" s="795"/>
      <c r="D22" s="288" t="s">
        <v>610</v>
      </c>
      <c r="E22" s="718" t="s">
        <v>25</v>
      </c>
    </row>
    <row r="23" spans="2:5">
      <c r="B23" s="792"/>
      <c r="C23" s="795"/>
      <c r="D23" s="289" t="s">
        <v>277</v>
      </c>
      <c r="E23" s="586" t="s">
        <v>106</v>
      </c>
    </row>
    <row r="24" spans="2:5">
      <c r="B24" s="792"/>
      <c r="C24" s="795"/>
      <c r="D24" s="290" t="s">
        <v>287</v>
      </c>
      <c r="E24" s="295"/>
    </row>
    <row r="25" spans="2:5">
      <c r="B25" s="792"/>
      <c r="C25" s="795"/>
      <c r="D25" s="288" t="s">
        <v>274</v>
      </c>
      <c r="E25" s="587"/>
    </row>
    <row r="26" spans="2:5" ht="6.75" customHeight="1">
      <c r="B26" s="792"/>
      <c r="C26" s="795"/>
      <c r="D26" s="293"/>
      <c r="E26" s="294"/>
    </row>
    <row r="27" spans="2:5" ht="24.75" customHeight="1">
      <c r="B27" s="792"/>
      <c r="C27" s="795"/>
      <c r="D27" s="283" t="s">
        <v>19</v>
      </c>
      <c r="E27" s="673" t="s">
        <v>614</v>
      </c>
    </row>
    <row r="28" spans="2:5" ht="6.75" customHeight="1">
      <c r="B28" s="792"/>
      <c r="C28" s="795"/>
      <c r="D28" s="293"/>
      <c r="E28" s="294"/>
    </row>
    <row r="29" spans="2:5">
      <c r="B29" s="792"/>
      <c r="C29" s="795"/>
      <c r="D29" s="797" t="s">
        <v>278</v>
      </c>
      <c r="E29" s="798"/>
    </row>
    <row r="30" spans="2:5">
      <c r="B30" s="792"/>
      <c r="C30" s="795"/>
      <c r="D30" s="287" t="s">
        <v>292</v>
      </c>
      <c r="E30" s="585">
        <v>11</v>
      </c>
    </row>
    <row r="31" spans="2:5">
      <c r="B31" s="792"/>
      <c r="C31" s="795"/>
      <c r="D31" s="287" t="s">
        <v>612</v>
      </c>
      <c r="E31" s="582" t="s">
        <v>279</v>
      </c>
    </row>
    <row r="32" spans="2:5">
      <c r="B32" s="792"/>
      <c r="C32" s="795"/>
      <c r="D32" s="287" t="s">
        <v>613</v>
      </c>
      <c r="E32" s="582">
        <v>600</v>
      </c>
    </row>
    <row r="33" spans="2:5">
      <c r="B33" s="792"/>
      <c r="C33" s="795"/>
      <c r="D33" s="288" t="s">
        <v>281</v>
      </c>
      <c r="E33" s="719" t="s">
        <v>611</v>
      </c>
    </row>
    <row r="34" spans="2:5" ht="3.75" customHeight="1">
      <c r="B34" s="792"/>
      <c r="C34" s="795"/>
      <c r="D34" s="293"/>
      <c r="E34" s="588"/>
    </row>
    <row r="35" spans="2:5" ht="76.5">
      <c r="B35" s="793"/>
      <c r="C35" s="796"/>
      <c r="D35" s="283" t="s">
        <v>19</v>
      </c>
      <c r="E35" s="673" t="s">
        <v>615</v>
      </c>
    </row>
    <row r="36" spans="2:5" ht="6.75" customHeight="1">
      <c r="B36" s="296"/>
      <c r="C36" s="193"/>
      <c r="D36" s="193"/>
      <c r="E36" s="588"/>
    </row>
    <row r="37" spans="2:5" ht="27" customHeight="1">
      <c r="B37" s="296"/>
      <c r="C37" s="193"/>
      <c r="D37" s="333" t="s">
        <v>280</v>
      </c>
      <c r="E37" s="589" t="s">
        <v>17</v>
      </c>
    </row>
    <row r="38" spans="2:5" ht="9" customHeight="1">
      <c r="B38" s="296"/>
      <c r="C38" s="193"/>
      <c r="D38" s="65"/>
      <c r="E38" s="297"/>
    </row>
    <row r="39" spans="2:5">
      <c r="B39" s="791" t="s">
        <v>54</v>
      </c>
      <c r="C39" s="799" t="s">
        <v>282</v>
      </c>
      <c r="D39" s="797" t="s">
        <v>283</v>
      </c>
      <c r="E39" s="798"/>
    </row>
    <row r="40" spans="2:5">
      <c r="B40" s="792"/>
      <c r="C40" s="800"/>
      <c r="D40" s="287" t="s">
        <v>284</v>
      </c>
      <c r="E40" s="585">
        <v>3</v>
      </c>
    </row>
    <row r="41" spans="2:5">
      <c r="B41" s="792"/>
      <c r="C41" s="800"/>
      <c r="D41" s="288" t="s">
        <v>285</v>
      </c>
      <c r="E41" s="587" t="s">
        <v>527</v>
      </c>
    </row>
    <row r="42" spans="2:5" ht="4.5" customHeight="1">
      <c r="B42" s="792"/>
      <c r="C42" s="800"/>
      <c r="D42" s="590"/>
      <c r="E42" s="588"/>
    </row>
    <row r="43" spans="2:5" ht="24.75" customHeight="1">
      <c r="B43" s="792"/>
      <c r="C43" s="800"/>
      <c r="D43" s="283" t="s">
        <v>19</v>
      </c>
      <c r="E43" s="584"/>
    </row>
    <row r="44" spans="2:5" ht="6" customHeight="1">
      <c r="B44" s="792"/>
      <c r="C44" s="800"/>
      <c r="D44" s="108"/>
      <c r="E44" s="588"/>
    </row>
    <row r="45" spans="2:5">
      <c r="B45" s="792"/>
      <c r="C45" s="800"/>
      <c r="D45" s="797" t="s">
        <v>286</v>
      </c>
      <c r="E45" s="798"/>
    </row>
    <row r="46" spans="2:5">
      <c r="B46" s="792"/>
      <c r="C46" s="800"/>
      <c r="D46" s="287" t="s">
        <v>287</v>
      </c>
      <c r="E46" s="585">
        <v>2</v>
      </c>
    </row>
    <row r="47" spans="2:5">
      <c r="B47" s="792"/>
      <c r="C47" s="800"/>
      <c r="D47" s="288" t="s">
        <v>290</v>
      </c>
      <c r="E47" s="719" t="s">
        <v>528</v>
      </c>
    </row>
    <row r="48" spans="2:5" ht="6" customHeight="1">
      <c r="B48" s="792"/>
      <c r="C48" s="800"/>
      <c r="D48" s="590"/>
      <c r="E48" s="588"/>
    </row>
    <row r="49" spans="2:5" ht="51">
      <c r="B49" s="792"/>
      <c r="C49" s="800"/>
      <c r="D49" s="283" t="s">
        <v>19</v>
      </c>
      <c r="E49" s="673" t="s">
        <v>616</v>
      </c>
    </row>
    <row r="50" spans="2:5" ht="6.75" customHeight="1">
      <c r="B50" s="792"/>
      <c r="C50" s="800"/>
      <c r="D50" s="108"/>
      <c r="E50" s="588"/>
    </row>
    <row r="51" spans="2:5">
      <c r="B51" s="792"/>
      <c r="C51" s="800"/>
      <c r="D51" s="797" t="s">
        <v>288</v>
      </c>
      <c r="E51" s="798"/>
    </row>
    <row r="52" spans="2:5">
      <c r="B52" s="792"/>
      <c r="C52" s="800"/>
      <c r="D52" s="287" t="s">
        <v>284</v>
      </c>
      <c r="E52" s="585">
        <v>3</v>
      </c>
    </row>
    <row r="53" spans="2:5">
      <c r="B53" s="792"/>
      <c r="C53" s="800"/>
      <c r="D53" s="288" t="s">
        <v>289</v>
      </c>
      <c r="E53" s="719" t="s">
        <v>530</v>
      </c>
    </row>
    <row r="54" spans="2:5" ht="6" customHeight="1">
      <c r="B54" s="792"/>
      <c r="C54" s="800"/>
      <c r="D54" s="590"/>
      <c r="E54" s="588"/>
    </row>
    <row r="55" spans="2:5" ht="29.45" customHeight="1">
      <c r="B55" s="793"/>
      <c r="C55" s="801"/>
      <c r="D55" s="283" t="s">
        <v>19</v>
      </c>
      <c r="E55" s="673" t="s">
        <v>617</v>
      </c>
    </row>
    <row r="56" spans="2:5" ht="6.75" customHeight="1">
      <c r="B56" s="296"/>
      <c r="C56" s="193"/>
      <c r="D56" s="108"/>
      <c r="E56" s="588"/>
    </row>
    <row r="57" spans="2:5" ht="26.25" customHeight="1">
      <c r="B57" s="296"/>
      <c r="C57" s="193"/>
      <c r="D57" s="333" t="s">
        <v>291</v>
      </c>
      <c r="E57" s="589" t="s">
        <v>17</v>
      </c>
    </row>
    <row r="58" spans="2:5" ht="7.5" customHeight="1">
      <c r="B58" s="296"/>
      <c r="C58" s="193"/>
      <c r="D58" s="193"/>
      <c r="E58" s="294"/>
    </row>
    <row r="59" spans="2:5">
      <c r="B59" s="791" t="s">
        <v>97</v>
      </c>
      <c r="C59" s="799" t="s">
        <v>293</v>
      </c>
      <c r="D59" s="797" t="s">
        <v>295</v>
      </c>
      <c r="E59" s="798"/>
    </row>
    <row r="60" spans="2:5">
      <c r="B60" s="792"/>
      <c r="C60" s="800"/>
      <c r="D60" s="287" t="s">
        <v>296</v>
      </c>
      <c r="E60" s="585">
        <v>10</v>
      </c>
    </row>
    <row r="61" spans="2:5">
      <c r="B61" s="792"/>
      <c r="C61" s="800"/>
      <c r="D61" s="288" t="s">
        <v>297</v>
      </c>
      <c r="E61" s="587" t="s">
        <v>529</v>
      </c>
    </row>
    <row r="62" spans="2:5" ht="6.75" customHeight="1">
      <c r="B62" s="792"/>
      <c r="C62" s="800"/>
      <c r="D62" s="590"/>
      <c r="E62" s="588"/>
    </row>
    <row r="63" spans="2:5" ht="26.25" customHeight="1">
      <c r="B63" s="793"/>
      <c r="C63" s="801"/>
      <c r="D63" s="283" t="s">
        <v>19</v>
      </c>
      <c r="E63" s="673" t="s">
        <v>617</v>
      </c>
    </row>
    <row r="64" spans="2:5" ht="6.75" customHeight="1">
      <c r="B64" s="296"/>
      <c r="C64" s="193"/>
      <c r="D64" s="108"/>
      <c r="E64" s="588"/>
    </row>
    <row r="65" spans="2:5" ht="26.25" customHeight="1">
      <c r="B65" s="296"/>
      <c r="C65" s="193"/>
      <c r="D65" s="333" t="s">
        <v>294</v>
      </c>
      <c r="E65" s="589" t="s">
        <v>17</v>
      </c>
    </row>
    <row r="66" spans="2:5" ht="6" customHeight="1">
      <c r="B66" s="296"/>
      <c r="C66" s="193"/>
      <c r="D66" s="108"/>
      <c r="E66" s="588"/>
    </row>
    <row r="67" spans="2:5">
      <c r="B67" s="791" t="s">
        <v>196</v>
      </c>
      <c r="C67" s="799" t="s">
        <v>173</v>
      </c>
      <c r="D67" s="797" t="s">
        <v>298</v>
      </c>
      <c r="E67" s="798"/>
    </row>
    <row r="68" spans="2:5">
      <c r="B68" s="792"/>
      <c r="C68" s="800"/>
      <c r="D68" s="287" t="s">
        <v>284</v>
      </c>
      <c r="E68" s="582">
        <v>1</v>
      </c>
    </row>
    <row r="69" spans="2:5">
      <c r="B69" s="792"/>
      <c r="C69" s="800"/>
      <c r="D69" s="288" t="s">
        <v>299</v>
      </c>
      <c r="E69" s="582">
        <v>625</v>
      </c>
    </row>
    <row r="70" spans="2:5" ht="7.5" customHeight="1">
      <c r="B70" s="792"/>
      <c r="C70" s="800"/>
      <c r="D70" s="590"/>
      <c r="E70" s="588"/>
    </row>
    <row r="71" spans="2:5" ht="27" customHeight="1">
      <c r="B71" s="793"/>
      <c r="C71" s="801"/>
      <c r="D71" s="283" t="s">
        <v>19</v>
      </c>
      <c r="E71" s="673" t="s">
        <v>617</v>
      </c>
    </row>
    <row r="72" spans="2:5" ht="8.25" customHeight="1">
      <c r="B72" s="296"/>
      <c r="C72" s="193"/>
      <c r="D72" s="108"/>
      <c r="E72" s="588"/>
    </row>
    <row r="73" spans="2:5" ht="24.75" customHeight="1">
      <c r="B73" s="296"/>
      <c r="C73" s="193"/>
      <c r="D73" s="333" t="s">
        <v>300</v>
      </c>
      <c r="E73" s="589" t="s">
        <v>17</v>
      </c>
    </row>
    <row r="74" spans="2:5" ht="6.75" customHeight="1">
      <c r="B74" s="296"/>
      <c r="C74" s="193"/>
      <c r="D74" s="108"/>
      <c r="E74" s="588"/>
    </row>
    <row r="75" spans="2:5">
      <c r="B75" s="791" t="s">
        <v>196</v>
      </c>
      <c r="C75" s="799" t="s">
        <v>301</v>
      </c>
      <c r="D75" s="797" t="s">
        <v>302</v>
      </c>
      <c r="E75" s="798"/>
    </row>
    <row r="76" spans="2:5">
      <c r="B76" s="792"/>
      <c r="C76" s="800"/>
      <c r="D76" s="288" t="s">
        <v>303</v>
      </c>
      <c r="E76" s="591" t="s">
        <v>16</v>
      </c>
    </row>
    <row r="77" spans="2:5" ht="6.75" customHeight="1">
      <c r="B77" s="792"/>
      <c r="C77" s="800"/>
      <c r="D77" s="590"/>
      <c r="E77" s="588"/>
    </row>
    <row r="78" spans="2:5" ht="27.75" customHeight="1">
      <c r="B78" s="793"/>
      <c r="C78" s="801"/>
      <c r="D78" s="283" t="s">
        <v>19</v>
      </c>
      <c r="E78" s="584" t="s">
        <v>618</v>
      </c>
    </row>
    <row r="79" spans="2:5" ht="6.75" customHeight="1" thickBot="1">
      <c r="B79" s="296"/>
      <c r="C79" s="193"/>
      <c r="D79" s="108"/>
      <c r="E79" s="588"/>
    </row>
    <row r="80" spans="2:5" ht="24.75" customHeight="1" thickBot="1">
      <c r="B80" s="329"/>
      <c r="C80" s="330"/>
      <c r="D80" s="291" t="s">
        <v>304</v>
      </c>
      <c r="E80" s="592" t="s">
        <v>17</v>
      </c>
    </row>
    <row r="81" spans="2:5" ht="5.25" customHeight="1" thickBot="1">
      <c r="B81" s="314"/>
      <c r="C81" s="193"/>
      <c r="D81" s="65"/>
      <c r="E81" s="292"/>
    </row>
    <row r="82" spans="2:5" ht="24.75" customHeight="1" thickBot="1">
      <c r="B82" s="314"/>
      <c r="C82" s="193"/>
      <c r="D82" s="324" t="s">
        <v>600</v>
      </c>
      <c r="E82" s="331" t="s">
        <v>17</v>
      </c>
    </row>
    <row r="83" spans="2:5" ht="6" customHeight="1"/>
  </sheetData>
  <mergeCells count="26">
    <mergeCell ref="B67:B71"/>
    <mergeCell ref="C67:C71"/>
    <mergeCell ref="D67:E67"/>
    <mergeCell ref="B75:B78"/>
    <mergeCell ref="C75:C78"/>
    <mergeCell ref="D75:E75"/>
    <mergeCell ref="B39:B55"/>
    <mergeCell ref="C39:C55"/>
    <mergeCell ref="D39:E39"/>
    <mergeCell ref="D45:E45"/>
    <mergeCell ref="D51:E51"/>
    <mergeCell ref="B59:B63"/>
    <mergeCell ref="C59:C63"/>
    <mergeCell ref="D59:E59"/>
    <mergeCell ref="B8:D8"/>
    <mergeCell ref="B11:B35"/>
    <mergeCell ref="C11:C35"/>
    <mergeCell ref="D11:E11"/>
    <mergeCell ref="D18:E18"/>
    <mergeCell ref="D29:E29"/>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26</vt:i4>
      </vt:variant>
    </vt:vector>
  </HeadingPairs>
  <TitlesOfParts>
    <vt:vector size="48" baseType="lpstr">
      <vt:lpstr>HABILITACION</vt:lpstr>
      <vt:lpstr>OFERTA TECNICA ECONOMICA</vt:lpstr>
      <vt:lpstr>FINANCIERA</vt:lpstr>
      <vt:lpstr>ORGANIZACION</vt:lpstr>
      <vt:lpstr>EXPERIENCIA </vt:lpstr>
      <vt:lpstr>EXPERIENCIA ICFES</vt:lpstr>
      <vt:lpstr>EVALUACION TECNICA</vt:lpstr>
      <vt:lpstr>EVALUACION TECNICA 2</vt:lpstr>
      <vt:lpstr>EVALUACION TECNICA 3</vt:lpstr>
      <vt:lpstr>EVALUACION TECNICA 4 </vt:lpstr>
      <vt:lpstr>EVALUACION TECNICA 5</vt:lpstr>
      <vt:lpstr>PERSONAL</vt:lpstr>
      <vt:lpstr>CALIFICACION SISTEMAS</vt:lpstr>
      <vt:lpstr>CALIFICACION EQUIPOS</vt:lpstr>
      <vt:lpstr>CALIFICACION HOJAS</vt:lpstr>
      <vt:lpstr>CALIFICACION ALISTAMIENTO</vt:lpstr>
      <vt:lpstr>ECONOMICA INGRESO</vt:lpstr>
      <vt:lpstr>ECONOMICA SABER P1</vt:lpstr>
      <vt:lpstr>ECONOMICA SABER 11 A</vt:lpstr>
      <vt:lpstr>ECONOMICA SABER P2</vt:lpstr>
      <vt:lpstr>ECONOMICA TERCE</vt:lpstr>
      <vt:lpstr>CALIFICACION ECONOMICA </vt:lpstr>
      <vt:lpstr>'CALIFICACION ALISTAMIENTO'!Área_de_impresión</vt:lpstr>
      <vt:lpstr>'CALIFICACION ECONOMICA '!Área_de_impresión</vt:lpstr>
      <vt:lpstr>'CALIFICACION EQUIPOS'!Área_de_impresión</vt:lpstr>
      <vt:lpstr>'CALIFICACION HOJAS'!Área_de_impresión</vt:lpstr>
      <vt:lpstr>'CALIFICACION SISTEMAS'!Área_de_impresión</vt:lpstr>
      <vt:lpstr>'ECONOMICA INGRESO'!Área_de_impresión</vt:lpstr>
      <vt:lpstr>'ECONOMICA SABER 11 A'!Área_de_impresión</vt:lpstr>
      <vt:lpstr>'ECONOMICA SABER P1'!Área_de_impresión</vt:lpstr>
      <vt:lpstr>'ECONOMICA SABER P2'!Área_de_impresión</vt:lpstr>
      <vt:lpstr>'ECONOMICA TERCE'!Área_de_impresión</vt:lpstr>
      <vt:lpstr>'EVALUACION TECNICA'!Área_de_impresión</vt:lpstr>
      <vt:lpstr>'EVALUACION TECNICA 2'!Área_de_impresión</vt:lpstr>
      <vt:lpstr>'EVALUACION TECNICA 3'!Área_de_impresión</vt:lpstr>
      <vt:lpstr>'EVALUACION TECNICA 4 '!Área_de_impresión</vt:lpstr>
      <vt:lpstr>'EVALUACION TECNICA 5'!Área_de_impresión</vt:lpstr>
      <vt:lpstr>'EXPERIENCIA '!Área_de_impresión</vt:lpstr>
      <vt:lpstr>'EXPERIENCIA ICFES'!Área_de_impresión</vt:lpstr>
      <vt:lpstr>FINANCIERA!Área_de_impresión</vt:lpstr>
      <vt:lpstr>HABILITACION!Área_de_impresión</vt:lpstr>
      <vt:lpstr>'OFERTA TECNICA ECONOMICA'!Área_de_impresión</vt:lpstr>
      <vt:lpstr>ORGANIZACION!Área_de_impresión</vt:lpstr>
      <vt:lpstr>PERSONAL!Área_de_impresión</vt:lpstr>
      <vt:lpstr>'EXPERIENCIA '!Títulos_a_imprimir</vt:lpstr>
      <vt:lpstr>'EXPERIENCIA ICFES'!Títulos_a_imprimir</vt:lpstr>
      <vt:lpstr>'OFERTA TECNICA ECONOMICA'!Títulos_a_imprimir</vt:lpstr>
      <vt:lpstr>PERSONAL!Títulos_a_imprimir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sed</dc:title>
  <dc:subject>El Porvenir</dc:subject>
  <dc:creator>EDUARDO MARTINEZ</dc:creator>
  <cp:lastModifiedBy>adizquierdo</cp:lastModifiedBy>
  <cp:lastPrinted>2013-04-05T13:53:02Z</cp:lastPrinted>
  <dcterms:created xsi:type="dcterms:W3CDTF">2000-12-10T19:19:21Z</dcterms:created>
  <dcterms:modified xsi:type="dcterms:W3CDTF">2013-04-23T22:08:42Z</dcterms:modified>
</cp:coreProperties>
</file>