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salazar\Desktop\Google apps\Evaluación y adjudicación\"/>
    </mc:Choice>
  </mc:AlternateContent>
  <bookViews>
    <workbookView xWindow="0" yWindow="0" windowWidth="20490" windowHeight="7665" tabRatio="924" firstSheet="2" activeTab="2"/>
  </bookViews>
  <sheets>
    <sheet name="OFERTA ECONÓMICA" sheetId="2" state="hidden" r:id="rId1"/>
    <sheet name="Hoja3" sheetId="3" state="hidden" r:id="rId2"/>
    <sheet name="Avanxo" sheetId="42" r:id="rId3"/>
    <sheet name="Evaluación Económica" sheetId="52" r:id="rId4"/>
  </sheets>
  <definedNames>
    <definedName name="_xlnm.Print_Area" localSheetId="3">'Evaluación Económica'!$A$1:$D$13</definedName>
    <definedName name="_xlnm.Print_Area" localSheetId="0">'OFERTA ECONÓMICA'!$A$1:$G$21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52" l="1"/>
  <c r="E21" i="42"/>
  <c r="D21" i="42"/>
  <c r="A7" i="52" l="1"/>
  <c r="C3" i="52" l="1"/>
  <c r="A2" i="52"/>
  <c r="D32" i="42" l="1"/>
  <c r="F32" i="42" s="1"/>
  <c r="D30" i="42"/>
  <c r="F30" i="42" s="1"/>
  <c r="D28" i="42"/>
  <c r="F28" i="42" s="1"/>
  <c r="C11" i="2" l="1"/>
  <c r="E11" i="2"/>
  <c r="E10" i="2"/>
  <c r="C10" i="2"/>
  <c r="D37" i="3"/>
  <c r="A37" i="3"/>
  <c r="B36" i="3"/>
  <c r="C36" i="3" s="1"/>
  <c r="E36" i="3" s="1"/>
  <c r="B35" i="3"/>
  <c r="C35" i="3" s="1"/>
  <c r="E35" i="3" s="1"/>
  <c r="B34" i="3"/>
  <c r="C34" i="3" s="1"/>
  <c r="E34" i="3" s="1"/>
  <c r="B33" i="3"/>
  <c r="C33" i="3"/>
  <c r="E33" i="3"/>
  <c r="B32" i="3"/>
  <c r="C32" i="3" s="1"/>
  <c r="E32" i="3" s="1"/>
  <c r="B31" i="3"/>
  <c r="C31" i="3"/>
  <c r="E31" i="3" s="1"/>
  <c r="B30" i="3"/>
  <c r="C30" i="3" s="1"/>
  <c r="E30" i="3" s="1"/>
  <c r="C29" i="3"/>
  <c r="E29" i="3"/>
  <c r="C28" i="3"/>
  <c r="E28" i="3" s="1"/>
  <c r="C27" i="3"/>
  <c r="E27" i="3" s="1"/>
  <c r="C26" i="3"/>
  <c r="E26" i="3"/>
  <c r="C25" i="3"/>
  <c r="E25" i="3"/>
  <c r="B24" i="3"/>
  <c r="C24" i="3" s="1"/>
  <c r="E24" i="3" s="1"/>
  <c r="C23" i="3"/>
  <c r="E23" i="3" s="1"/>
  <c r="B22" i="3"/>
  <c r="C22" i="3" s="1"/>
  <c r="E22" i="3" s="1"/>
  <c r="C21" i="3"/>
  <c r="E21" i="3"/>
  <c r="C20" i="3"/>
  <c r="E20" i="3"/>
  <c r="B19" i="3"/>
  <c r="C19" i="3"/>
  <c r="E19" i="3" s="1"/>
  <c r="B18" i="3"/>
  <c r="C18" i="3" s="1"/>
  <c r="E18" i="3" s="1"/>
  <c r="B17" i="3"/>
  <c r="C17" i="3"/>
  <c r="E17" i="3"/>
  <c r="B16" i="3"/>
  <c r="C16" i="3" s="1"/>
  <c r="E16" i="3" s="1"/>
  <c r="B15" i="3"/>
  <c r="C15" i="3" s="1"/>
  <c r="E15" i="3" s="1"/>
  <c r="B14" i="3"/>
  <c r="C14" i="3"/>
  <c r="E14" i="3"/>
  <c r="B13" i="3"/>
  <c r="C13" i="3"/>
  <c r="E13" i="3" s="1"/>
  <c r="B12" i="3"/>
  <c r="C12" i="3" s="1"/>
  <c r="E12" i="3" s="1"/>
  <c r="B11" i="3"/>
  <c r="C11" i="3" s="1"/>
  <c r="E11" i="3" s="1"/>
  <c r="B10" i="3"/>
  <c r="C10" i="3"/>
  <c r="E10" i="3"/>
  <c r="C9" i="3"/>
  <c r="E9" i="3" s="1"/>
  <c r="B8" i="3"/>
  <c r="C8" i="3" s="1"/>
  <c r="E8" i="3" s="1"/>
  <c r="B7" i="3"/>
  <c r="C7" i="3"/>
  <c r="E7" i="3"/>
  <c r="B6" i="3"/>
  <c r="C6" i="3"/>
  <c r="E6" i="3" s="1"/>
  <c r="B5" i="3"/>
  <c r="C5" i="3" s="1"/>
  <c r="E5" i="3" s="1"/>
  <c r="B4" i="3"/>
  <c r="C4" i="3" s="1"/>
  <c r="E4" i="3" s="1"/>
  <c r="B3" i="3"/>
  <c r="C3" i="3"/>
  <c r="E3" i="3"/>
  <c r="B2" i="3"/>
  <c r="C2" i="3" s="1"/>
  <c r="E2" i="3" s="1"/>
  <c r="B37" i="3" l="1"/>
  <c r="C37" i="3"/>
</calcChain>
</file>

<file path=xl/sharedStrings.xml><?xml version="1.0" encoding="utf-8"?>
<sst xmlns="http://schemas.openxmlformats.org/spreadsheetml/2006/main" count="79" uniqueCount="64">
  <si>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</si>
  <si>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</si>
  <si>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</si>
  <si>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</si>
  <si>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</si>
  <si>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</si>
  <si>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</si>
  <si>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</si>
  <si>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</si>
  <si>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</si>
  <si>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</si>
  <si>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</si>
  <si>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</si>
  <si>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</si>
  <si>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</si>
  <si>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</si>
  <si>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</si>
  <si>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</si>
  <si>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</si>
  <si>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</si>
  <si>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</si>
  <si>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</si>
  <si>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</si>
  <si>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VALOR OFERTADO (valor unitario antes de IVA (en pesos
colombianos)</t>
  </si>
  <si>
    <t>PUNTAJE</t>
  </si>
  <si>
    <t>$ millones de pesos</t>
  </si>
  <si>
    <t>iva</t>
  </si>
  <si>
    <t>$ pesos</t>
  </si>
  <si>
    <t>Subdirector Financiero y Contable</t>
  </si>
  <si>
    <t>ÁLVARO ALONSO PÉREZ TIRADO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</si>
  <si>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</si>
  <si>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t>Proponente</t>
  </si>
  <si>
    <t>Propuesta</t>
  </si>
  <si>
    <t>P1</t>
  </si>
  <si>
    <t>PO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</si>
  <si>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</si>
  <si>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</si>
  <si>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</si>
  <si>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</si>
  <si>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</si>
  <si>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</si>
  <si>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 xml:space="preserve">Menor  o igual a  70% </t>
  </si>
  <si>
    <t>VALOR REQUERIDO</t>
  </si>
  <si>
    <t>Balance General a corte 31 de diciembre de 2015 y comparado año 2014</t>
  </si>
  <si>
    <t>Estado de resultados a corte 31 de diciembre de 2015 y comparado año 2014</t>
  </si>
  <si>
    <t>RESULTADO
2015</t>
  </si>
  <si>
    <t>Mayor a 1</t>
  </si>
  <si>
    <t>Mayor o igual a 0.4</t>
  </si>
  <si>
    <t>Valor sin IVA</t>
  </si>
  <si>
    <t>Presupuesto Oficial*</t>
  </si>
  <si>
    <t>* Valor presupuesto oficial con IVA</t>
  </si>
  <si>
    <t>EVALUACIÓN FINANCIERA PROCESO DE SELECCIÓN IC - 026- 2016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</si>
  <si>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
Se requiere contratar los servicios especializados en el licenciamiento de uso por un año de Google Apps for Work para 500 cuentas incluyendo soporte para la entidad ICFES</t>
    </r>
  </si>
  <si>
    <t>AVANXO BERMUDA LIMITED</t>
  </si>
  <si>
    <t>830126327-6</t>
  </si>
  <si>
    <t>Fotocopia cédula contador publico (Juan Carlos Cruz Suarez)</t>
  </si>
  <si>
    <t>Fotocopa tarjeta profesional contador público  (Juan Carlos Cruz Suarez)</t>
  </si>
  <si>
    <t>Fotocopia antecedentes disciplinarios contador público (Juan Carlos Cruz Suarez)</t>
  </si>
  <si>
    <t xml:space="preserve">Fotocopia cédula Revisor Fiscal </t>
  </si>
  <si>
    <t xml:space="preserve">Fotocopa tarjeta profesional Revisor Fiscal </t>
  </si>
  <si>
    <t xml:space="preserve">Fotocopia antecedentes disciplinarios Revisor Fiscal </t>
  </si>
  <si>
    <t>Bogota, Noviembre 08 de 2016</t>
  </si>
  <si>
    <t>DAVID LEONARDO LAMPREA RODRÍGUEZ</t>
  </si>
  <si>
    <t xml:space="preserve">OBSERVACIÓN: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</si>
</sst>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[$-240A]d&quot; de &quot;mmmm&quot; de &quot;yyyy;@"/>
    <numFmt numFmtId="169" formatCode="&quot;$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20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A6A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FFFFFF"/>
      </right>
      <top/>
      <bottom style="medium">
        <color auto="1"/>
      </bottom>
      <diagonal/>
    </border>
    <border>
      <left/>
      <right style="medium">
        <color rgb="FFFFFFFF"/>
      </right>
      <top/>
      <bottom style="medium">
        <color auto="1"/>
      </bottom>
      <diagonal/>
    </border>
  </borders>
  <cellStyleXfs count="7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7" fontId="2" fillId="0" borderId="0" xfId="1" applyNumberFormat="1" applyFont="1" applyBorder="1" applyAlignment="1"/>
    <xf numFmtId="167" fontId="0" fillId="0" borderId="0" xfId="1" applyNumberFormat="1" applyFon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166" fontId="0" fillId="0" borderId="0" xfId="1" applyFont="1"/>
    <xf numFmtId="166" fontId="6" fillId="0" borderId="0" xfId="1" applyFont="1"/>
    <xf numFmtId="166" fontId="6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7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7" fontId="0" fillId="0" borderId="0" xfId="1" applyNumberFormat="1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Fill="1" applyBorder="1"/>
    <xf numFmtId="8" fontId="9" fillId="0" borderId="0" xfId="0" applyNumberFormat="1" applyFont="1" applyFill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2" fillId="0" borderId="9" xfId="0" applyFont="1" applyBorder="1" applyAlignment="1">
      <alignment horizontal="left" vertical="center" wrapText="1"/>
    </xf>
    <xf numFmtId="164" fontId="0" fillId="0" borderId="0" xfId="4" applyFont="1"/>
    <xf numFmtId="3" fontId="2" fillId="0" borderId="7" xfId="0" applyNumberFormat="1" applyFont="1" applyBorder="1" applyAlignment="1">
      <alignment horizontal="left" vertical="center" wrapText="1"/>
    </xf>
    <xf numFmtId="0" fontId="10" fillId="0" borderId="1" xfId="0" applyFont="1" applyBorder="1"/>
    <xf numFmtId="0" fontId="14" fillId="0" borderId="0" xfId="0" applyFont="1"/>
    <xf numFmtId="0" fontId="9" fillId="6" borderId="21" xfId="0" applyFont="1" applyFill="1" applyBorder="1"/>
    <xf numFmtId="0" fontId="9" fillId="6" borderId="22" xfId="0" applyFont="1" applyFill="1" applyBorder="1"/>
    <xf numFmtId="165" fontId="2" fillId="6" borderId="20" xfId="0" applyNumberFormat="1" applyFont="1" applyFill="1" applyBorder="1" applyAlignment="1">
      <alignment horizontal="right" indent="1"/>
    </xf>
    <xf numFmtId="0" fontId="9" fillId="6" borderId="1" xfId="0" applyFont="1" applyFill="1" applyBorder="1" applyAlignment="1">
      <alignment horizontal="center"/>
    </xf>
    <xf numFmtId="44" fontId="0" fillId="0" borderId="0" xfId="3" applyFont="1" applyBorder="1" applyAlignment="1"/>
    <xf numFmtId="14" fontId="0" fillId="0" borderId="0" xfId="0" applyNumberFormat="1" applyBorder="1"/>
    <xf numFmtId="168" fontId="0" fillId="0" borderId="0" xfId="0" applyNumberFormat="1" applyBorder="1"/>
    <xf numFmtId="3" fontId="10" fillId="0" borderId="1" xfId="0" applyNumberFormat="1" applyFont="1" applyBorder="1"/>
    <xf numFmtId="169" fontId="9" fillId="6" borderId="1" xfId="0" applyNumberFormat="1" applyFont="1" applyFill="1" applyBorder="1" applyAlignment="1">
      <alignment horizontal="center"/>
    </xf>
    <xf numFmtId="169" fontId="2" fillId="6" borderId="20" xfId="0" applyNumberFormat="1" applyFont="1" applyFill="1" applyBorder="1" applyAlignment="1">
      <alignment horizontal="right" indent="1"/>
    </xf>
    <xf numFmtId="0" fontId="15" fillId="0" borderId="1" xfId="0" applyFont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7" fillId="0" borderId="1" xfId="0" applyFont="1" applyFill="1" applyBorder="1"/>
    <xf numFmtId="169" fontId="9" fillId="0" borderId="0" xfId="0" applyNumberFormat="1" applyFont="1" applyFill="1" applyAlignment="1">
      <alignment horizontal="right"/>
    </xf>
    <xf numFmtId="169" fontId="0" fillId="0" borderId="0" xfId="0" applyNumberFormat="1" applyAlignment="1">
      <alignment horizontal="right"/>
    </xf>
    <xf numFmtId="169" fontId="2" fillId="0" borderId="0" xfId="0" applyNumberFormat="1" applyFon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0" fillId="0" borderId="0" xfId="3" applyNumberFormat="1" applyFont="1" applyBorder="1" applyAlignment="1">
      <alignment horizontal="right"/>
    </xf>
    <xf numFmtId="169" fontId="0" fillId="0" borderId="16" xfId="0" applyNumberFormat="1" applyBorder="1" applyAlignment="1">
      <alignment horizontal="right"/>
    </xf>
    <xf numFmtId="169" fontId="2" fillId="0" borderId="1" xfId="1" applyNumberFormat="1" applyFont="1" applyBorder="1" applyAlignment="1"/>
    <xf numFmtId="1" fontId="13" fillId="0" borderId="1" xfId="0" applyNumberFormat="1" applyFont="1" applyBorder="1" applyAlignment="1">
      <alignment horizontal="right" indent="1"/>
    </xf>
    <xf numFmtId="1" fontId="2" fillId="0" borderId="1" xfId="1" applyNumberFormat="1" applyFont="1" applyBorder="1" applyAlignment="1">
      <alignment horizontal="right" indent="1"/>
    </xf>
    <xf numFmtId="169" fontId="18" fillId="0" borderId="0" xfId="0" applyNumberFormat="1" applyFont="1" applyFill="1" applyAlignment="1">
      <alignment horizontal="right"/>
    </xf>
    <xf numFmtId="169" fontId="15" fillId="0" borderId="1" xfId="0" applyNumberFormat="1" applyFont="1" applyBorder="1" applyAlignment="1"/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0" fillId="0" borderId="0" xfId="0" applyNumberFormat="1" applyBorder="1" applyAlignment="1">
      <alignment horizontal="center"/>
    </xf>
  </cellXfs>
  <cellStyles count="79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4"/>
      <c r="B2" s="5"/>
      <c r="C2" s="5"/>
      <c r="D2" s="5"/>
      <c r="E2" s="5"/>
      <c r="F2" s="5"/>
      <c r="G2" s="6"/>
    </row>
    <row r="3" spans="1:9" ht="15.75" x14ac:dyDescent="0.25">
      <c r="A3" s="7"/>
      <c r="B3" s="85" t="s">
        <v>0</v>
      </c>
      <c r="C3" s="85"/>
      <c r="D3" s="85"/>
      <c r="E3" s="85"/>
      <c r="F3" s="85"/>
      <c r="G3" s="8"/>
    </row>
    <row r="4" spans="1:9" ht="15.75" x14ac:dyDescent="0.25">
      <c r="A4" s="7"/>
      <c r="B4" s="85" t="s">
        <v>1</v>
      </c>
      <c r="C4" s="85"/>
      <c r="D4" s="85"/>
      <c r="E4" s="85"/>
      <c r="F4" s="85"/>
      <c r="G4" s="8"/>
    </row>
    <row r="5" spans="1:9" x14ac:dyDescent="0.25">
      <c r="A5" s="7"/>
      <c r="B5" s="9"/>
      <c r="C5" s="9"/>
      <c r="D5" s="9"/>
      <c r="E5" s="9"/>
      <c r="F5" s="9"/>
      <c r="G5" s="8"/>
    </row>
    <row r="6" spans="1:9" ht="15.75" x14ac:dyDescent="0.25">
      <c r="A6" s="7"/>
      <c r="B6" s="86" t="s">
        <v>38</v>
      </c>
      <c r="C6" s="86"/>
      <c r="D6" s="86"/>
      <c r="E6" s="86"/>
      <c r="F6" s="86"/>
      <c r="G6" s="8"/>
    </row>
    <row r="7" spans="1:9" ht="15.75" x14ac:dyDescent="0.25">
      <c r="A7" s="7"/>
      <c r="B7" s="10"/>
      <c r="C7" s="10"/>
      <c r="D7" s="10"/>
      <c r="E7" s="10"/>
      <c r="F7" s="10"/>
      <c r="G7" s="8"/>
    </row>
    <row r="8" spans="1:9" ht="82.5" customHeight="1" x14ac:dyDescent="0.25">
      <c r="A8" s="7"/>
      <c r="B8" s="87" t="s">
        <v>35</v>
      </c>
      <c r="C8" s="87"/>
      <c r="D8" s="87"/>
      <c r="E8" s="87"/>
      <c r="F8" s="87"/>
      <c r="G8" s="8"/>
    </row>
    <row r="9" spans="1:9" x14ac:dyDescent="0.25">
      <c r="A9" s="7"/>
      <c r="B9" s="27"/>
      <c r="C9" s="27"/>
      <c r="D9" s="27"/>
      <c r="E9" s="42"/>
      <c r="F9" s="52" t="s">
        <v>27</v>
      </c>
      <c r="G9" s="8"/>
    </row>
    <row r="10" spans="1:9" ht="45" customHeight="1" x14ac:dyDescent="0.25">
      <c r="A10" s="7"/>
      <c r="B10" s="94" t="s">
        <v>23</v>
      </c>
      <c r="C10" s="88" t="e">
        <f>+#REF!</f>
        <v>#REF!</v>
      </c>
      <c r="D10" s="89"/>
      <c r="E10" s="88" t="e">
        <f>+#REF!</f>
        <v>#REF!</v>
      </c>
      <c r="F10" s="89"/>
      <c r="G10" s="8"/>
      <c r="I10" s="45"/>
    </row>
    <row r="11" spans="1:9" ht="45" customHeight="1" x14ac:dyDescent="0.25">
      <c r="A11" s="7"/>
      <c r="B11" s="95"/>
      <c r="C11" s="90">
        <f>5878255062/1.16</f>
        <v>5067461260.3448277</v>
      </c>
      <c r="D11" s="91"/>
      <c r="E11" s="90">
        <f>4584547057/1.16</f>
        <v>3952195738.7931037</v>
      </c>
      <c r="F11" s="91"/>
      <c r="G11" s="8"/>
    </row>
    <row r="12" spans="1:9" ht="18.75" x14ac:dyDescent="0.25">
      <c r="A12" s="7"/>
      <c r="B12" s="28" t="s">
        <v>24</v>
      </c>
      <c r="C12" s="92">
        <v>400</v>
      </c>
      <c r="D12" s="93"/>
      <c r="E12" s="92" t="s">
        <v>39</v>
      </c>
      <c r="F12" s="93"/>
      <c r="G12" s="8"/>
    </row>
    <row r="13" spans="1:9" x14ac:dyDescent="0.25">
      <c r="A13" s="7"/>
      <c r="B13" s="11"/>
      <c r="C13" s="11"/>
      <c r="D13" s="11"/>
      <c r="E13" s="42"/>
      <c r="F13" s="42"/>
      <c r="G13" s="8"/>
    </row>
    <row r="14" spans="1:9" ht="51" customHeight="1" x14ac:dyDescent="0.25">
      <c r="A14" s="7"/>
      <c r="B14" s="84" t="s">
        <v>40</v>
      </c>
      <c r="C14" s="84"/>
      <c r="D14" s="84"/>
      <c r="E14" s="84"/>
      <c r="F14" s="84"/>
      <c r="G14" s="8"/>
      <c r="I14" s="29"/>
    </row>
    <row r="15" spans="1:9" x14ac:dyDescent="0.25">
      <c r="A15" s="7"/>
      <c r="B15" s="9"/>
      <c r="C15" s="9"/>
      <c r="E15" s="9"/>
      <c r="F15" s="46"/>
      <c r="G15" s="8"/>
      <c r="I15" s="30"/>
    </row>
    <row r="16" spans="1:9" x14ac:dyDescent="0.25">
      <c r="A16" s="7"/>
      <c r="B16" s="9" t="s">
        <v>37</v>
      </c>
      <c r="C16" s="9"/>
      <c r="E16" s="9"/>
      <c r="F16" s="46"/>
      <c r="G16" s="8"/>
      <c r="I16" s="29"/>
    </row>
    <row r="17" spans="1:9" x14ac:dyDescent="0.25">
      <c r="A17" s="7"/>
      <c r="B17" s="9"/>
      <c r="C17" s="9"/>
      <c r="D17" s="9"/>
      <c r="E17" s="9"/>
      <c r="F17" s="9"/>
      <c r="G17" s="8"/>
      <c r="I17" s="29"/>
    </row>
    <row r="18" spans="1:9" x14ac:dyDescent="0.25">
      <c r="A18" s="7"/>
      <c r="B18" s="47" t="s">
        <v>29</v>
      </c>
      <c r="C18" s="47"/>
      <c r="D18" s="47"/>
      <c r="E18" s="47"/>
      <c r="F18" s="47"/>
      <c r="G18" s="8"/>
      <c r="I18" s="29"/>
    </row>
    <row r="19" spans="1:9" x14ac:dyDescent="0.25">
      <c r="A19" s="7"/>
      <c r="B19" s="48" t="s">
        <v>28</v>
      </c>
      <c r="C19" s="48"/>
      <c r="D19" s="48"/>
      <c r="E19" s="48"/>
      <c r="F19" s="48"/>
      <c r="G19" s="8"/>
      <c r="I19" s="31"/>
    </row>
    <row r="20" spans="1:9" x14ac:dyDescent="0.25">
      <c r="A20" s="7"/>
      <c r="B20" s="48" t="s">
        <v>22</v>
      </c>
      <c r="C20" s="48"/>
      <c r="D20" s="48"/>
      <c r="E20" s="48"/>
      <c r="F20" s="48"/>
      <c r="G20" s="8"/>
      <c r="I20" s="32"/>
    </row>
    <row r="21" spans="1:9" ht="15.75" thickBot="1" x14ac:dyDescent="0.3">
      <c r="A21" s="14"/>
      <c r="B21" s="15"/>
      <c r="C21" s="15"/>
      <c r="D21" s="15"/>
      <c r="E21" s="15"/>
      <c r="F21" s="15"/>
      <c r="G21" s="16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26</v>
      </c>
    </row>
    <row r="2" spans="1:5" x14ac:dyDescent="0.25">
      <c r="A2" s="40">
        <v>26524519</v>
      </c>
      <c r="B2" s="40">
        <f>+A2*16%</f>
        <v>4243923.04</v>
      </c>
      <c r="C2" s="40">
        <f>+A2+B2</f>
        <v>30768442.039999999</v>
      </c>
      <c r="D2" s="40">
        <v>30768442</v>
      </c>
      <c r="E2" s="40">
        <f>+C2-D2</f>
        <v>3.9999999105930328E-2</v>
      </c>
    </row>
    <row r="3" spans="1:5" x14ac:dyDescent="0.25">
      <c r="A3" s="40">
        <v>7495061</v>
      </c>
      <c r="B3" s="40">
        <f t="shared" ref="B3:B36" si="0">+A3*16%</f>
        <v>1199209.76</v>
      </c>
      <c r="C3" s="40">
        <f t="shared" ref="C3:C36" si="1">+A3+B3</f>
        <v>8694270.7599999998</v>
      </c>
      <c r="D3" s="40">
        <v>8694271</v>
      </c>
      <c r="E3" s="40">
        <f t="shared" ref="E3:E36" si="2">+C3-D3</f>
        <v>-0.24000000022351742</v>
      </c>
    </row>
    <row r="4" spans="1:5" x14ac:dyDescent="0.25">
      <c r="A4" s="40">
        <v>6485764</v>
      </c>
      <c r="B4" s="40">
        <f t="shared" si="0"/>
        <v>1037722.24</v>
      </c>
      <c r="C4" s="40">
        <f t="shared" si="1"/>
        <v>7523486.2400000002</v>
      </c>
      <c r="D4" s="40">
        <v>7523486</v>
      </c>
      <c r="E4" s="40">
        <f t="shared" si="2"/>
        <v>0.24000000022351742</v>
      </c>
    </row>
    <row r="5" spans="1:5" x14ac:dyDescent="0.25">
      <c r="A5" s="40">
        <v>2665930</v>
      </c>
      <c r="B5" s="40">
        <f t="shared" si="0"/>
        <v>426548.8</v>
      </c>
      <c r="C5" s="40">
        <f t="shared" si="1"/>
        <v>3092478.8</v>
      </c>
      <c r="D5" s="41">
        <v>3092479</v>
      </c>
      <c r="E5" s="40">
        <f t="shared" si="2"/>
        <v>-0.20000000018626451</v>
      </c>
    </row>
    <row r="6" spans="1:5" x14ac:dyDescent="0.25">
      <c r="A6" s="40">
        <v>76200000</v>
      </c>
      <c r="B6" s="40">
        <f t="shared" si="0"/>
        <v>12192000</v>
      </c>
      <c r="C6" s="40">
        <f t="shared" si="1"/>
        <v>88392000</v>
      </c>
      <c r="D6" s="41">
        <v>88392000</v>
      </c>
      <c r="E6" s="40">
        <f t="shared" si="2"/>
        <v>0</v>
      </c>
    </row>
    <row r="7" spans="1:5" x14ac:dyDescent="0.25">
      <c r="A7" s="40">
        <v>19180000</v>
      </c>
      <c r="B7" s="40">
        <f t="shared" si="0"/>
        <v>3068800</v>
      </c>
      <c r="C7" s="40">
        <f t="shared" si="1"/>
        <v>22248800</v>
      </c>
      <c r="D7" s="41">
        <v>22248800</v>
      </c>
      <c r="E7" s="40">
        <f t="shared" si="2"/>
        <v>0</v>
      </c>
    </row>
    <row r="8" spans="1:5" x14ac:dyDescent="0.25">
      <c r="A8" s="40">
        <v>6283000</v>
      </c>
      <c r="B8" s="40">
        <f t="shared" si="0"/>
        <v>1005280</v>
      </c>
      <c r="C8" s="40">
        <f t="shared" si="1"/>
        <v>7288280</v>
      </c>
      <c r="D8" s="41">
        <v>7288280</v>
      </c>
      <c r="E8" s="40">
        <f t="shared" si="2"/>
        <v>0</v>
      </c>
    </row>
    <row r="9" spans="1:5" x14ac:dyDescent="0.25">
      <c r="A9" s="40">
        <v>16692000</v>
      </c>
      <c r="B9" s="40"/>
      <c r="C9" s="40">
        <f t="shared" si="1"/>
        <v>16692000</v>
      </c>
      <c r="D9" s="41">
        <v>16692000</v>
      </c>
      <c r="E9" s="40">
        <f t="shared" si="2"/>
        <v>0</v>
      </c>
    </row>
    <row r="10" spans="1:5" x14ac:dyDescent="0.25">
      <c r="A10" s="40">
        <v>5653297</v>
      </c>
      <c r="B10" s="40">
        <f t="shared" si="0"/>
        <v>904527.52</v>
      </c>
      <c r="C10" s="40">
        <f t="shared" si="1"/>
        <v>6557824.5199999996</v>
      </c>
      <c r="D10" s="41">
        <v>6557825</v>
      </c>
      <c r="E10" s="40">
        <f t="shared" si="2"/>
        <v>-0.48000000044703484</v>
      </c>
    </row>
    <row r="11" spans="1:5" x14ac:dyDescent="0.25">
      <c r="A11" s="40">
        <v>3811500</v>
      </c>
      <c r="B11" s="40">
        <f t="shared" si="0"/>
        <v>609840</v>
      </c>
      <c r="C11" s="40">
        <f t="shared" si="1"/>
        <v>4421340</v>
      </c>
      <c r="D11" s="41">
        <v>4421340</v>
      </c>
      <c r="E11" s="40">
        <f t="shared" si="2"/>
        <v>0</v>
      </c>
    </row>
    <row r="12" spans="1:5" x14ac:dyDescent="0.25">
      <c r="A12" s="40">
        <v>4000500</v>
      </c>
      <c r="B12" s="40">
        <f t="shared" si="0"/>
        <v>640080</v>
      </c>
      <c r="C12" s="40">
        <f t="shared" si="1"/>
        <v>4640580</v>
      </c>
      <c r="D12" s="41">
        <v>4640580</v>
      </c>
      <c r="E12" s="40">
        <f t="shared" si="2"/>
        <v>0</v>
      </c>
    </row>
    <row r="13" spans="1:5" x14ac:dyDescent="0.25">
      <c r="A13" s="40">
        <v>4473690</v>
      </c>
      <c r="B13" s="40">
        <f t="shared" si="0"/>
        <v>715790.4</v>
      </c>
      <c r="C13" s="40">
        <f t="shared" si="1"/>
        <v>5189480.4000000004</v>
      </c>
      <c r="D13" s="40">
        <v>5189480</v>
      </c>
      <c r="E13" s="40">
        <f t="shared" si="2"/>
        <v>0.40000000037252903</v>
      </c>
    </row>
    <row r="14" spans="1:5" x14ac:dyDescent="0.25">
      <c r="A14" s="40">
        <v>24388578</v>
      </c>
      <c r="B14" s="40">
        <f t="shared" si="0"/>
        <v>3902172.48</v>
      </c>
      <c r="C14" s="40">
        <f t="shared" si="1"/>
        <v>28290750.48</v>
      </c>
      <c r="D14" s="40">
        <v>28290750</v>
      </c>
      <c r="E14" s="40">
        <f t="shared" si="2"/>
        <v>0.48000000044703484</v>
      </c>
    </row>
    <row r="15" spans="1:5" x14ac:dyDescent="0.25">
      <c r="A15" s="40">
        <v>3893621</v>
      </c>
      <c r="B15" s="40">
        <f t="shared" si="0"/>
        <v>622979.36</v>
      </c>
      <c r="C15" s="40">
        <f t="shared" si="1"/>
        <v>4516600.3600000003</v>
      </c>
      <c r="D15" s="40">
        <v>4516600</v>
      </c>
      <c r="E15" s="40">
        <f t="shared" si="2"/>
        <v>0.36000000033527613</v>
      </c>
    </row>
    <row r="16" spans="1:5" x14ac:dyDescent="0.25">
      <c r="A16" s="40">
        <v>3150000</v>
      </c>
      <c r="B16" s="40">
        <f t="shared" si="0"/>
        <v>504000</v>
      </c>
      <c r="C16" s="40">
        <f t="shared" si="1"/>
        <v>3654000</v>
      </c>
      <c r="D16" s="40">
        <v>3654000</v>
      </c>
      <c r="E16" s="40">
        <f t="shared" si="2"/>
        <v>0</v>
      </c>
    </row>
    <row r="17" spans="1:5" x14ac:dyDescent="0.25">
      <c r="A17" s="40">
        <v>22755915</v>
      </c>
      <c r="B17" s="40">
        <f t="shared" si="0"/>
        <v>3640946.4</v>
      </c>
      <c r="C17" s="40">
        <f t="shared" si="1"/>
        <v>26396861.399999999</v>
      </c>
      <c r="D17" s="40">
        <v>26396861</v>
      </c>
      <c r="E17" s="40">
        <f t="shared" si="2"/>
        <v>0.39999999850988388</v>
      </c>
    </row>
    <row r="18" spans="1:5" x14ac:dyDescent="0.25">
      <c r="A18" s="40">
        <v>7152000</v>
      </c>
      <c r="B18" s="40">
        <f t="shared" si="0"/>
        <v>1144320</v>
      </c>
      <c r="C18" s="40">
        <f t="shared" si="1"/>
        <v>8296320</v>
      </c>
      <c r="D18" s="40">
        <v>8296320</v>
      </c>
      <c r="E18" s="40">
        <f t="shared" si="2"/>
        <v>0</v>
      </c>
    </row>
    <row r="19" spans="1:5" x14ac:dyDescent="0.25">
      <c r="A19" s="40">
        <v>26204700</v>
      </c>
      <c r="B19" s="40">
        <f t="shared" si="0"/>
        <v>4192752</v>
      </c>
      <c r="C19" s="40">
        <f t="shared" si="1"/>
        <v>30397452</v>
      </c>
      <c r="D19" s="40">
        <v>30397452</v>
      </c>
      <c r="E19" s="40">
        <f t="shared" si="2"/>
        <v>0</v>
      </c>
    </row>
    <row r="20" spans="1:5" x14ac:dyDescent="0.25">
      <c r="A20" s="40">
        <v>2577400</v>
      </c>
      <c r="B20" s="40"/>
      <c r="C20" s="40">
        <f t="shared" si="1"/>
        <v>2577400</v>
      </c>
      <c r="D20" s="40">
        <v>2577400</v>
      </c>
      <c r="E20" s="40">
        <f t="shared" si="2"/>
        <v>0</v>
      </c>
    </row>
    <row r="21" spans="1:5" x14ac:dyDescent="0.25">
      <c r="A21" s="40">
        <v>1494892</v>
      </c>
      <c r="B21" s="40"/>
      <c r="C21" s="40">
        <f t="shared" si="1"/>
        <v>1494892</v>
      </c>
      <c r="D21" s="40">
        <v>1494892</v>
      </c>
      <c r="E21" s="40">
        <f t="shared" si="2"/>
        <v>0</v>
      </c>
    </row>
    <row r="22" spans="1:5" x14ac:dyDescent="0.25">
      <c r="A22" s="40">
        <v>26460</v>
      </c>
      <c r="B22" s="40">
        <f t="shared" si="0"/>
        <v>4233.6000000000004</v>
      </c>
      <c r="C22" s="40">
        <f t="shared" si="1"/>
        <v>30693.599999999999</v>
      </c>
      <c r="D22" s="40">
        <v>30694</v>
      </c>
      <c r="E22" s="40">
        <f t="shared" si="2"/>
        <v>-0.40000000000145519</v>
      </c>
    </row>
    <row r="23" spans="1:5" x14ac:dyDescent="0.25">
      <c r="A23" s="40">
        <v>9665250</v>
      </c>
      <c r="B23" s="40"/>
      <c r="C23" s="40">
        <f t="shared" si="1"/>
        <v>9665250</v>
      </c>
      <c r="D23" s="40">
        <v>9665250</v>
      </c>
      <c r="E23" s="40">
        <f t="shared" si="2"/>
        <v>0</v>
      </c>
    </row>
    <row r="24" spans="1:5" x14ac:dyDescent="0.25">
      <c r="A24" s="40">
        <v>66150</v>
      </c>
      <c r="B24" s="40">
        <f t="shared" si="0"/>
        <v>10584</v>
      </c>
      <c r="C24" s="40">
        <f t="shared" si="1"/>
        <v>76734</v>
      </c>
      <c r="D24" s="40">
        <v>76734</v>
      </c>
      <c r="E24" s="40">
        <f t="shared" si="2"/>
        <v>0</v>
      </c>
    </row>
    <row r="25" spans="1:5" x14ac:dyDescent="0.25">
      <c r="A25" s="40">
        <v>12758130</v>
      </c>
      <c r="B25" s="40"/>
      <c r="C25" s="40">
        <f t="shared" si="1"/>
        <v>12758130</v>
      </c>
      <c r="D25" s="40">
        <v>12758130</v>
      </c>
      <c r="E25" s="40">
        <f t="shared" si="2"/>
        <v>0</v>
      </c>
    </row>
    <row r="26" spans="1:5" x14ac:dyDescent="0.25">
      <c r="A26" s="40">
        <v>1907276</v>
      </c>
      <c r="B26" s="40"/>
      <c r="C26" s="40">
        <f t="shared" si="1"/>
        <v>1907276</v>
      </c>
      <c r="D26" s="40">
        <v>1907276</v>
      </c>
      <c r="E26" s="40">
        <f t="shared" si="2"/>
        <v>0</v>
      </c>
    </row>
    <row r="27" spans="1:5" x14ac:dyDescent="0.25">
      <c r="A27" s="40">
        <v>1056734</v>
      </c>
      <c r="B27" s="40"/>
      <c r="C27" s="40">
        <f t="shared" si="1"/>
        <v>1056734</v>
      </c>
      <c r="D27" s="40">
        <v>1056734</v>
      </c>
      <c r="E27" s="40">
        <f t="shared" si="2"/>
        <v>0</v>
      </c>
    </row>
    <row r="28" spans="1:5" x14ac:dyDescent="0.25">
      <c r="A28" s="40">
        <v>13531350</v>
      </c>
      <c r="B28" s="40"/>
      <c r="C28" s="40">
        <f t="shared" si="1"/>
        <v>13531350</v>
      </c>
      <c r="D28" s="40">
        <v>13531350</v>
      </c>
      <c r="E28" s="40">
        <f t="shared" si="2"/>
        <v>0</v>
      </c>
    </row>
    <row r="29" spans="1:5" x14ac:dyDescent="0.25">
      <c r="A29" s="40">
        <v>1159830</v>
      </c>
      <c r="B29" s="40"/>
      <c r="C29" s="40">
        <f t="shared" si="1"/>
        <v>1159830</v>
      </c>
      <c r="D29" s="40">
        <v>1159830</v>
      </c>
      <c r="E29" s="40">
        <f t="shared" si="2"/>
        <v>0</v>
      </c>
    </row>
    <row r="30" spans="1:5" x14ac:dyDescent="0.25">
      <c r="A30" s="40">
        <v>97020</v>
      </c>
      <c r="B30" s="40">
        <f t="shared" si="0"/>
        <v>15523.2</v>
      </c>
      <c r="C30" s="40">
        <f t="shared" si="1"/>
        <v>112543.2</v>
      </c>
      <c r="D30" s="40">
        <v>112543</v>
      </c>
      <c r="E30" s="40">
        <f t="shared" si="2"/>
        <v>0.19999999999708962</v>
      </c>
    </row>
    <row r="31" spans="1:5" x14ac:dyDescent="0.25">
      <c r="A31" s="40">
        <v>4500000</v>
      </c>
      <c r="B31" s="40">
        <f t="shared" si="0"/>
        <v>720000</v>
      </c>
      <c r="C31" s="40">
        <f t="shared" si="1"/>
        <v>5220000</v>
      </c>
      <c r="D31" s="40">
        <v>5220000</v>
      </c>
      <c r="E31" s="40">
        <f t="shared" si="2"/>
        <v>0</v>
      </c>
    </row>
    <row r="32" spans="1:5" x14ac:dyDescent="0.25">
      <c r="A32" s="40">
        <v>4845344</v>
      </c>
      <c r="B32" s="40">
        <f t="shared" si="0"/>
        <v>775255.04000000004</v>
      </c>
      <c r="C32" s="40">
        <f t="shared" si="1"/>
        <v>5620599.04</v>
      </c>
      <c r="D32" s="40">
        <v>5620599</v>
      </c>
      <c r="E32" s="40">
        <f t="shared" si="2"/>
        <v>4.0000000037252903E-2</v>
      </c>
    </row>
    <row r="33" spans="1:5" x14ac:dyDescent="0.25">
      <c r="A33" s="40">
        <v>10980000</v>
      </c>
      <c r="B33" s="40">
        <f t="shared" si="0"/>
        <v>1756800</v>
      </c>
      <c r="C33" s="40">
        <f t="shared" si="1"/>
        <v>12736800</v>
      </c>
      <c r="D33" s="40">
        <v>12736800</v>
      </c>
      <c r="E33" s="40">
        <f t="shared" si="2"/>
        <v>0</v>
      </c>
    </row>
    <row r="34" spans="1:5" x14ac:dyDescent="0.25">
      <c r="A34" s="40">
        <v>12180831</v>
      </c>
      <c r="B34" s="40">
        <f t="shared" si="0"/>
        <v>1948932.96</v>
      </c>
      <c r="C34" s="40">
        <f t="shared" si="1"/>
        <v>14129763.960000001</v>
      </c>
      <c r="D34" s="40">
        <v>14129764</v>
      </c>
      <c r="E34" s="40">
        <f t="shared" si="2"/>
        <v>-3.9999999105930328E-2</v>
      </c>
    </row>
    <row r="35" spans="1:5" x14ac:dyDescent="0.25">
      <c r="A35" s="40">
        <v>3552468</v>
      </c>
      <c r="B35" s="40">
        <f t="shared" si="0"/>
        <v>568394.88</v>
      </c>
      <c r="C35" s="40">
        <f t="shared" si="1"/>
        <v>4120862.88</v>
      </c>
      <c r="D35" s="40">
        <v>4120863</v>
      </c>
      <c r="E35" s="40">
        <f t="shared" si="2"/>
        <v>-0.12000000011175871</v>
      </c>
    </row>
    <row r="36" spans="1:5" x14ac:dyDescent="0.25">
      <c r="A36" s="40">
        <v>4000000</v>
      </c>
      <c r="B36" s="40">
        <f t="shared" si="0"/>
        <v>640000</v>
      </c>
      <c r="C36" s="40">
        <f t="shared" si="1"/>
        <v>4640000</v>
      </c>
      <c r="D36" s="40">
        <v>4640000</v>
      </c>
      <c r="E36" s="40">
        <f t="shared" si="2"/>
        <v>0</v>
      </c>
    </row>
    <row r="37" spans="1:5" x14ac:dyDescent="0.25">
      <c r="A37" s="40">
        <f>SUM(A2:A36)</f>
        <v>351409210</v>
      </c>
      <c r="B37" s="40">
        <f t="shared" ref="B37:C37" si="3">SUM(B2:B36)</f>
        <v>46490615.680000007</v>
      </c>
      <c r="C37" s="40">
        <f t="shared" si="3"/>
        <v>397899825.68000001</v>
      </c>
      <c r="D37" s="41">
        <f>SUM(D2:D36)</f>
        <v>397899825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view="pageBreakPreview" zoomScale="150" zoomScaleNormal="150" zoomScalePageLayoutView="150" workbookViewId="0">
      <selection activeCell="B8" sqref="B8:F8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85" t="s">
        <v>0</v>
      </c>
      <c r="C3" s="85"/>
      <c r="D3" s="85"/>
      <c r="E3" s="85"/>
      <c r="F3" s="85"/>
      <c r="G3" s="8"/>
    </row>
    <row r="4" spans="1:7" ht="15.75" x14ac:dyDescent="0.25">
      <c r="A4" s="7"/>
      <c r="B4" s="85" t="s">
        <v>1</v>
      </c>
      <c r="C4" s="85"/>
      <c r="D4" s="85"/>
      <c r="E4" s="85"/>
      <c r="F4" s="85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" customHeight="1" x14ac:dyDescent="0.25">
      <c r="A6" s="7"/>
      <c r="B6" s="86" t="s">
        <v>51</v>
      </c>
      <c r="C6" s="86"/>
      <c r="D6" s="86"/>
      <c r="E6" s="86"/>
      <c r="F6" s="86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87" t="s">
        <v>52</v>
      </c>
      <c r="C8" s="87"/>
      <c r="D8" s="87"/>
      <c r="E8" s="87"/>
      <c r="F8" s="87"/>
      <c r="G8" s="8"/>
    </row>
    <row r="9" spans="1:7" ht="14.25" customHeight="1" x14ac:dyDescent="0.25">
      <c r="A9" s="7"/>
      <c r="B9" s="54"/>
      <c r="C9" s="54"/>
      <c r="D9" s="54"/>
      <c r="E9" s="54"/>
      <c r="F9" s="54"/>
      <c r="G9" s="8"/>
    </row>
    <row r="10" spans="1:7" ht="31.5" customHeight="1" x14ac:dyDescent="0.25">
      <c r="A10" s="7"/>
      <c r="B10" s="53" t="s">
        <v>18</v>
      </c>
      <c r="C10" s="12">
        <v>213661798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7" t="s">
        <v>2</v>
      </c>
      <c r="C12" s="57" t="s">
        <v>53</v>
      </c>
      <c r="D12" s="9"/>
      <c r="E12" s="9"/>
      <c r="F12" s="9"/>
      <c r="G12" s="8"/>
    </row>
    <row r="13" spans="1:7" ht="25.5" customHeight="1" x14ac:dyDescent="0.25">
      <c r="A13" s="7"/>
      <c r="B13" s="38" t="s">
        <v>16</v>
      </c>
      <c r="C13" s="57" t="s">
        <v>54</v>
      </c>
      <c r="D13" s="9"/>
      <c r="E13" s="9"/>
      <c r="F13" s="9"/>
      <c r="G13" s="8"/>
    </row>
    <row r="14" spans="1:7" ht="25.5" customHeight="1" x14ac:dyDescent="0.25">
      <c r="A14" s="7"/>
      <c r="B14" s="39" t="s">
        <v>3</v>
      </c>
      <c r="C14" s="55" t="s">
        <v>36</v>
      </c>
      <c r="D14" s="9"/>
      <c r="E14" s="9"/>
      <c r="F14" s="9"/>
      <c r="G14" s="8"/>
    </row>
    <row r="15" spans="1:7" ht="6.75" customHeight="1" x14ac:dyDescent="0.25">
      <c r="A15" s="7"/>
      <c r="B15" s="34"/>
      <c r="C15" s="34"/>
      <c r="D15" s="9"/>
      <c r="E15" s="9"/>
      <c r="F15" s="9"/>
      <c r="G15" s="8"/>
    </row>
    <row r="16" spans="1:7" x14ac:dyDescent="0.25">
      <c r="A16" s="7"/>
      <c r="B16" s="9"/>
      <c r="C16" s="9"/>
      <c r="D16" s="99" t="s">
        <v>25</v>
      </c>
      <c r="E16" s="100"/>
      <c r="F16" s="9"/>
      <c r="G16" s="8"/>
    </row>
    <row r="17" spans="1:8" ht="34.5" customHeight="1" x14ac:dyDescent="0.25">
      <c r="A17" s="7"/>
      <c r="B17" s="101" t="s">
        <v>17</v>
      </c>
      <c r="C17" s="102"/>
      <c r="D17" s="26">
        <v>2015</v>
      </c>
      <c r="E17" s="26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35810</v>
      </c>
      <c r="E18" s="19">
        <v>25442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23057</v>
      </c>
      <c r="E19" s="19">
        <v>16115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37350</v>
      </c>
      <c r="E20" s="19">
        <v>26391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f>+D20-D22</f>
        <v>23057</v>
      </c>
      <c r="E21" s="19">
        <f>+E20-E22</f>
        <v>16115</v>
      </c>
      <c r="F21" s="33"/>
      <c r="G21" s="8"/>
    </row>
    <row r="22" spans="1:8" ht="17.25" customHeight="1" x14ac:dyDescent="0.25">
      <c r="A22" s="7"/>
      <c r="B22" s="17" t="s">
        <v>8</v>
      </c>
      <c r="C22" s="18"/>
      <c r="D22" s="19">
        <v>14293</v>
      </c>
      <c r="E22" s="19">
        <v>10276</v>
      </c>
      <c r="F22" s="9"/>
      <c r="G22" s="8"/>
    </row>
    <row r="23" spans="1:8" x14ac:dyDescent="0.25">
      <c r="A23" s="7"/>
      <c r="B23" s="9"/>
      <c r="C23" s="9"/>
      <c r="D23" s="33"/>
      <c r="E23" s="33"/>
      <c r="F23" s="9"/>
      <c r="G23" s="8"/>
      <c r="H23" s="35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103" t="s">
        <v>9</v>
      </c>
      <c r="C25" s="104"/>
      <c r="D25" s="104"/>
      <c r="E25" s="104"/>
      <c r="F25" s="105"/>
      <c r="G25" s="8"/>
    </row>
    <row r="26" spans="1:8" ht="30" x14ac:dyDescent="0.25">
      <c r="A26" s="7"/>
      <c r="B26" s="1" t="s">
        <v>19</v>
      </c>
      <c r="C26" s="2"/>
      <c r="D26" s="3" t="s">
        <v>45</v>
      </c>
      <c r="E26" s="3" t="s">
        <v>42</v>
      </c>
      <c r="F26" s="3" t="s">
        <v>20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1.5531075161556143</v>
      </c>
      <c r="E28" s="70" t="s">
        <v>46</v>
      </c>
      <c r="F28" s="25" t="str">
        <f>IF(D28&gt;=1,"SI","NO")</f>
        <v>SI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71"/>
      <c r="F29" s="22"/>
      <c r="G29" s="8"/>
    </row>
    <row r="30" spans="1:8" ht="17.25" customHeight="1" x14ac:dyDescent="0.25">
      <c r="A30" s="7"/>
      <c r="B30" s="17" t="s">
        <v>13</v>
      </c>
      <c r="C30" s="18"/>
      <c r="D30" s="24">
        <f>(D21/D20)</f>
        <v>0.61732262382864789</v>
      </c>
      <c r="E30" s="70" t="s">
        <v>41</v>
      </c>
      <c r="F30" s="25" t="str">
        <f>IF(D30&lt;=70%,"SI","NO")</f>
        <v>SI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71"/>
      <c r="F31" s="22"/>
      <c r="G31" s="8"/>
    </row>
    <row r="32" spans="1:8" ht="17.25" customHeight="1" x14ac:dyDescent="0.25">
      <c r="A32" s="7"/>
      <c r="B32" s="17" t="s">
        <v>15</v>
      </c>
      <c r="C32" s="18"/>
      <c r="D32" s="36">
        <f>(D22*1000000)/C10</f>
        <v>66.895440054286169</v>
      </c>
      <c r="E32" s="70" t="s">
        <v>47</v>
      </c>
      <c r="F32" s="25" t="str">
        <f>IF(D32&gt;=0.4,"SI","NO")</f>
        <v>SI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106" t="s">
        <v>43</v>
      </c>
      <c r="C34" s="106"/>
      <c r="D34" s="106"/>
      <c r="E34" s="106"/>
      <c r="F34" s="44" t="s">
        <v>21</v>
      </c>
      <c r="G34" s="8"/>
    </row>
    <row r="35" spans="1:7" ht="17.25" customHeight="1" x14ac:dyDescent="0.25">
      <c r="A35" s="7"/>
      <c r="B35" s="96" t="s">
        <v>44</v>
      </c>
      <c r="C35" s="97"/>
      <c r="D35" s="97"/>
      <c r="E35" s="98"/>
      <c r="F35" s="44" t="s">
        <v>21</v>
      </c>
      <c r="G35" s="8"/>
    </row>
    <row r="36" spans="1:7" ht="47.25" customHeight="1" x14ac:dyDescent="0.25">
      <c r="A36" s="7"/>
      <c r="B36" s="107" t="s">
        <v>30</v>
      </c>
      <c r="C36" s="108"/>
      <c r="D36" s="108"/>
      <c r="E36" s="109"/>
      <c r="F36" s="44" t="s">
        <v>21</v>
      </c>
      <c r="G36" s="8"/>
    </row>
    <row r="37" spans="1:7" ht="17.25" customHeight="1" x14ac:dyDescent="0.25">
      <c r="A37" s="7"/>
      <c r="B37" s="96" t="s">
        <v>55</v>
      </c>
      <c r="C37" s="97"/>
      <c r="D37" s="97"/>
      <c r="E37" s="98"/>
      <c r="F37" s="44" t="s">
        <v>39</v>
      </c>
      <c r="G37" s="8"/>
    </row>
    <row r="38" spans="1:7" ht="17.25" customHeight="1" x14ac:dyDescent="0.25">
      <c r="A38" s="7"/>
      <c r="B38" s="96" t="s">
        <v>56</v>
      </c>
      <c r="C38" s="97"/>
      <c r="D38" s="97"/>
      <c r="E38" s="98"/>
      <c r="F38" s="44" t="s">
        <v>21</v>
      </c>
      <c r="G38" s="8"/>
    </row>
    <row r="39" spans="1:7" ht="17.25" customHeight="1" x14ac:dyDescent="0.25">
      <c r="A39" s="7"/>
      <c r="B39" s="96" t="s">
        <v>57</v>
      </c>
      <c r="C39" s="97"/>
      <c r="D39" s="97"/>
      <c r="E39" s="98"/>
      <c r="F39" s="44" t="s">
        <v>21</v>
      </c>
      <c r="G39" s="8"/>
    </row>
    <row r="40" spans="1:7" ht="17.25" customHeight="1" x14ac:dyDescent="0.25">
      <c r="A40" s="7"/>
      <c r="B40" s="96" t="s">
        <v>58</v>
      </c>
      <c r="C40" s="97"/>
      <c r="D40" s="97"/>
      <c r="E40" s="98"/>
      <c r="F40" s="44" t="s">
        <v>39</v>
      </c>
      <c r="G40" s="8"/>
    </row>
    <row r="41" spans="1:7" ht="17.25" customHeight="1" x14ac:dyDescent="0.25">
      <c r="A41" s="7"/>
      <c r="B41" s="96" t="s">
        <v>59</v>
      </c>
      <c r="C41" s="97"/>
      <c r="D41" s="97"/>
      <c r="E41" s="98"/>
      <c r="F41" s="44" t="s">
        <v>39</v>
      </c>
      <c r="G41" s="8"/>
    </row>
    <row r="42" spans="1:7" ht="17.25" customHeight="1" x14ac:dyDescent="0.25">
      <c r="A42" s="7"/>
      <c r="B42" s="96" t="s">
        <v>60</v>
      </c>
      <c r="C42" s="97"/>
      <c r="D42" s="97"/>
      <c r="E42" s="98"/>
      <c r="F42" s="44" t="s">
        <v>39</v>
      </c>
      <c r="G42" s="8"/>
    </row>
    <row r="43" spans="1:7" ht="17.25" customHeight="1" x14ac:dyDescent="0.25">
      <c r="A43" s="7"/>
      <c r="B43" s="51"/>
      <c r="C43" s="51"/>
      <c r="D43" s="51"/>
      <c r="E43" s="51"/>
      <c r="F43" s="43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65" t="s">
        <v>61</v>
      </c>
      <c r="C45" s="112"/>
      <c r="D45" s="112"/>
      <c r="E45" s="9"/>
      <c r="F45" s="9"/>
      <c r="G45" s="8"/>
    </row>
    <row r="46" spans="1:7" x14ac:dyDescent="0.25">
      <c r="A46" s="7"/>
      <c r="B46" s="9"/>
      <c r="C46" s="66"/>
      <c r="D46" s="9"/>
      <c r="E46" s="9"/>
      <c r="F46" s="9"/>
      <c r="G46" s="8"/>
    </row>
    <row r="47" spans="1:7" ht="45" customHeight="1" x14ac:dyDescent="0.25">
      <c r="A47" s="7"/>
      <c r="B47" s="84" t="s">
        <v>63</v>
      </c>
      <c r="C47" s="84"/>
      <c r="D47" s="84"/>
      <c r="E47" s="84"/>
      <c r="F47" s="84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111" t="s">
        <v>62</v>
      </c>
      <c r="C49" s="111"/>
      <c r="D49" s="111"/>
      <c r="E49" s="111"/>
      <c r="F49" s="111"/>
      <c r="G49" s="8"/>
    </row>
    <row r="50" spans="1:7" x14ac:dyDescent="0.25">
      <c r="A50" s="7"/>
      <c r="B50" s="110" t="s">
        <v>22</v>
      </c>
      <c r="C50" s="110"/>
      <c r="D50" s="110"/>
      <c r="E50" s="110"/>
      <c r="F50" s="110"/>
      <c r="G50" s="8"/>
    </row>
    <row r="51" spans="1:7" x14ac:dyDescent="0.25">
      <c r="A51" s="7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6"/>
      <c r="D56" s="56"/>
    </row>
  </sheetData>
  <mergeCells count="20">
    <mergeCell ref="B50:F50"/>
    <mergeCell ref="B39:E39"/>
    <mergeCell ref="B40:E40"/>
    <mergeCell ref="B41:E41"/>
    <mergeCell ref="B42:E42"/>
    <mergeCell ref="B49:F49"/>
    <mergeCell ref="C45:D45"/>
    <mergeCell ref="B47:F47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view="pageBreakPreview" zoomScale="150" zoomScaleNormal="150" zoomScaleSheetLayoutView="100" zoomScalePageLayoutView="150" workbookViewId="0">
      <selection activeCell="A8" sqref="A8"/>
    </sheetView>
  </sheetViews>
  <sheetFormatPr baseColWidth="10" defaultRowHeight="15" x14ac:dyDescent="0.25"/>
  <cols>
    <col min="1" max="1" width="45" customWidth="1"/>
    <col min="2" max="2" width="9.42578125" bestFit="1" customWidth="1"/>
    <col min="3" max="3" width="14.28515625" style="74" bestFit="1" customWidth="1"/>
    <col min="4" max="4" width="8.85546875" bestFit="1" customWidth="1"/>
    <col min="6" max="6" width="20.28515625" customWidth="1"/>
    <col min="7" max="7" width="13.85546875" bestFit="1" customWidth="1"/>
  </cols>
  <sheetData>
    <row r="1" spans="1:13" x14ac:dyDescent="0.25">
      <c r="A1" s="63" t="s">
        <v>31</v>
      </c>
      <c r="B1" s="63" t="s">
        <v>32</v>
      </c>
      <c r="C1" s="68" t="s">
        <v>48</v>
      </c>
      <c r="D1" s="63" t="s">
        <v>24</v>
      </c>
    </row>
    <row r="2" spans="1:13" x14ac:dyDescent="0.25">
      <c r="A2" s="67" t="str">
        <f>+Avanxo!C12</f>
        <v>AVANXO BERMUDA LIMITED</v>
      </c>
      <c r="B2" s="58" t="s">
        <v>33</v>
      </c>
      <c r="C2" s="83">
        <v>184140000</v>
      </c>
      <c r="D2" s="80">
        <v>500</v>
      </c>
    </row>
    <row r="3" spans="1:13" x14ac:dyDescent="0.25">
      <c r="A3" s="72" t="s">
        <v>49</v>
      </c>
      <c r="B3" s="72" t="s">
        <v>34</v>
      </c>
      <c r="C3" s="79">
        <f>+Avanxo!C10</f>
        <v>213661798</v>
      </c>
      <c r="D3" s="81"/>
    </row>
    <row r="4" spans="1:13" ht="15.75" thickBot="1" x14ac:dyDescent="0.3">
      <c r="A4" s="60"/>
      <c r="B4" s="61"/>
      <c r="C4" s="69"/>
      <c r="D4" s="62"/>
      <c r="E4" s="59"/>
    </row>
    <row r="5" spans="1:13" x14ac:dyDescent="0.25">
      <c r="A5" s="49" t="s">
        <v>50</v>
      </c>
      <c r="C5" s="82">
        <f>+C2*0.16</f>
        <v>29462400</v>
      </c>
      <c r="D5" s="50"/>
    </row>
    <row r="6" spans="1:13" x14ac:dyDescent="0.25">
      <c r="A6" s="49"/>
      <c r="B6" s="49"/>
      <c r="C6" s="73"/>
      <c r="D6" s="50"/>
    </row>
    <row r="7" spans="1:13" x14ac:dyDescent="0.25">
      <c r="A7" s="65" t="str">
        <f>+Avanxo!B45</f>
        <v>Bogota, Noviembre 08 de 2016</v>
      </c>
      <c r="B7" s="49"/>
      <c r="C7" s="73"/>
      <c r="D7" s="50"/>
    </row>
    <row r="8" spans="1:13" x14ac:dyDescent="0.25">
      <c r="A8" s="49"/>
      <c r="B8" s="49"/>
      <c r="C8" s="73"/>
      <c r="D8" s="50"/>
    </row>
    <row r="10" spans="1:13" x14ac:dyDescent="0.25">
      <c r="A10" s="47" t="s">
        <v>62</v>
      </c>
      <c r="B10" s="47"/>
      <c r="C10" s="75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x14ac:dyDescent="0.25">
      <c r="A11" s="48" t="s">
        <v>28</v>
      </c>
      <c r="B11" s="48"/>
      <c r="C11" s="76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x14ac:dyDescent="0.25">
      <c r="A12" s="48" t="s">
        <v>22</v>
      </c>
      <c r="B12" s="48"/>
      <c r="C12" s="77"/>
      <c r="D12" s="64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15.75" thickBot="1" x14ac:dyDescent="0.3">
      <c r="A13" s="15"/>
      <c r="B13" s="15"/>
      <c r="C13" s="78"/>
      <c r="D13" s="15"/>
    </row>
    <row r="14" spans="1:13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OFERTA ECONÓMICA</vt:lpstr>
      <vt:lpstr>Hoja3</vt:lpstr>
      <vt:lpstr>Avanxo</vt:lpstr>
      <vt:lpstr>Evaluación Económica</vt:lpstr>
      <vt:lpstr>'Evaluación Económica'!Área_de_impresión</vt:lpstr>
      <vt:lpstr>'OFERTA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Sebastian Salazar</cp:lastModifiedBy>
  <cp:lastPrinted>2015-08-06T19:48:23Z</cp:lastPrinted>
  <dcterms:created xsi:type="dcterms:W3CDTF">2015-03-22T15:44:41Z</dcterms:created>
  <dcterms:modified xsi:type="dcterms:W3CDTF">2016-11-10T13:18:05Z</dcterms:modified>
</cp:coreProperties>
</file>