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imenez\Documents\PROCESOS 2016\IA-008-2016 IMPRESIÓN\OBSERVACIONES PLIEGO\"/>
    </mc:Choice>
  </mc:AlternateContent>
  <bookViews>
    <workbookView xWindow="0" yWindow="0" windowWidth="20400" windowHeight="7755" tabRatio="672" activeTab="4"/>
  </bookViews>
  <sheets>
    <sheet name="ME Y LECTURA 2016" sheetId="10" r:id="rId1"/>
    <sheet name="ME Y LECTURA 2017" sheetId="13" r:id="rId2"/>
    <sheet name="ME Y LECTURA 2018" sheetId="14" r:id="rId3"/>
    <sheet name="KITS 16, 17 Y 18" sheetId="7" r:id="rId4"/>
    <sheet name="RESUMEN CANT EXAMEN" sheetId="16" r:id="rId5"/>
    <sheet name="TOTAL OFERTA" sheetId="11" r:id="rId6"/>
  </sheets>
  <calcPr calcId="152511"/>
</workbook>
</file>

<file path=xl/calcChain.xml><?xml version="1.0" encoding="utf-8"?>
<calcChain xmlns="http://schemas.openxmlformats.org/spreadsheetml/2006/main">
  <c r="F43" i="13" l="1"/>
  <c r="F42" i="13"/>
  <c r="F41" i="13"/>
  <c r="F40" i="13"/>
  <c r="F38" i="13"/>
  <c r="F39" i="13"/>
  <c r="F37" i="13"/>
  <c r="F36" i="13"/>
  <c r="F35" i="13"/>
  <c r="F34" i="13"/>
  <c r="D28" i="13"/>
  <c r="D26" i="13"/>
  <c r="D27" i="13"/>
  <c r="F39" i="10"/>
  <c r="F38" i="10"/>
  <c r="F37" i="10"/>
  <c r="D26" i="10"/>
  <c r="D22" i="10"/>
  <c r="D24" i="13"/>
  <c r="D20" i="13"/>
  <c r="D14" i="13"/>
  <c r="D24" i="10"/>
  <c r="D18" i="10"/>
  <c r="D25" i="10"/>
  <c r="D16" i="10"/>
  <c r="F44" i="13" l="1"/>
  <c r="L64" i="7" l="1"/>
  <c r="I64" i="7"/>
  <c r="K64" i="7"/>
  <c r="F64" i="7"/>
  <c r="F19" i="14"/>
  <c r="F18" i="14"/>
  <c r="F17" i="14"/>
  <c r="F14" i="14"/>
  <c r="F12" i="14"/>
  <c r="F15" i="14" l="1"/>
  <c r="F20" i="14"/>
  <c r="F36" i="10"/>
  <c r="F35" i="10"/>
  <c r="F34" i="10"/>
  <c r="F33" i="10"/>
  <c r="F32" i="10"/>
  <c r="D23" i="10"/>
  <c r="F40" i="10" l="1"/>
  <c r="F21" i="11"/>
  <c r="F17" i="11"/>
  <c r="F23" i="14" l="1"/>
  <c r="F22" i="14"/>
  <c r="F24" i="14" l="1"/>
  <c r="F25" i="14" s="1"/>
  <c r="E19" i="11" s="1"/>
  <c r="G19" i="11" s="1"/>
  <c r="F29" i="10"/>
  <c r="F28" i="10"/>
  <c r="F27" i="10"/>
  <c r="F26" i="10"/>
  <c r="F25" i="10"/>
  <c r="F24" i="10"/>
  <c r="F23" i="10"/>
  <c r="F22" i="10"/>
  <c r="F31" i="13"/>
  <c r="F30" i="13"/>
  <c r="F29" i="13"/>
  <c r="F28" i="13"/>
  <c r="F27" i="13"/>
  <c r="F26" i="13"/>
  <c r="F25" i="13"/>
  <c r="F24" i="13"/>
  <c r="F21" i="13"/>
  <c r="F20" i="13"/>
  <c r="F18" i="13"/>
  <c r="F17" i="13"/>
  <c r="F15" i="13"/>
  <c r="F14" i="13"/>
  <c r="F12" i="13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64" i="7" l="1"/>
  <c r="E12" i="11" s="1"/>
  <c r="G12" i="11" s="1"/>
  <c r="F32" i="13"/>
  <c r="F22" i="13"/>
  <c r="M64" i="7"/>
  <c r="E20" i="11" s="1"/>
  <c r="G20" i="11" s="1"/>
  <c r="J64" i="7"/>
  <c r="E16" i="11" s="1"/>
  <c r="G16" i="11" s="1"/>
  <c r="F30" i="10"/>
  <c r="H64" i="7"/>
  <c r="E64" i="7"/>
  <c r="F18" i="10"/>
  <c r="F45" i="13" l="1"/>
  <c r="E15" i="11" s="1"/>
  <c r="G15" i="11" s="1"/>
  <c r="E21" i="11"/>
  <c r="G21" i="11" s="1"/>
  <c r="F19" i="10"/>
  <c r="F16" i="10"/>
  <c r="F15" i="10"/>
  <c r="G17" i="11" l="1"/>
  <c r="E17" i="11"/>
  <c r="F13" i="10"/>
  <c r="F20" i="10" l="1"/>
  <c r="F41" i="10" l="1"/>
  <c r="E11" i="11" s="1"/>
  <c r="G11" i="11" s="1"/>
  <c r="F13" i="11"/>
  <c r="F22" i="11" s="1"/>
  <c r="G13" i="11" l="1"/>
  <c r="G22" i="11" s="1"/>
  <c r="E13" i="11" l="1"/>
  <c r="E22" i="11" s="1"/>
</calcChain>
</file>

<file path=xl/sharedStrings.xml><?xml version="1.0" encoding="utf-8"?>
<sst xmlns="http://schemas.openxmlformats.org/spreadsheetml/2006/main" count="339" uniqueCount="165">
  <si>
    <t>MATERIAL DE EXAMEN</t>
  </si>
  <si>
    <t>IMPRESIÓN Y PERSONALIZACION DE HOJAS DE RESPUESTAS HASTA CON 4 CAMBIOS</t>
  </si>
  <si>
    <t>ITEM</t>
  </si>
  <si>
    <t>IMPRESIÓN PLANOS DE ARQUITECTURA</t>
  </si>
  <si>
    <t>Esferos de tinta roja</t>
  </si>
  <si>
    <t>Esferos de tinta negra</t>
  </si>
  <si>
    <t xml:space="preserve">Lápices </t>
  </si>
  <si>
    <t>Marcadores Borrables</t>
  </si>
  <si>
    <t>Bolsa Blanca con manijas</t>
  </si>
  <si>
    <t xml:space="preserve">Bolsas plásticas para hojas de respuesta </t>
  </si>
  <si>
    <t>Bolsa plástica grande para empacar todas las hojas de respuestas</t>
  </si>
  <si>
    <t>Cinta pegante pequeña</t>
  </si>
  <si>
    <t>Bandas de Caucho</t>
  </si>
  <si>
    <t>Clips</t>
  </si>
  <si>
    <t>Sobre de manila (carta u oficio)</t>
  </si>
  <si>
    <t>Huellero</t>
  </si>
  <si>
    <t>Afiche Baños</t>
  </si>
  <si>
    <t>Afiche Hora inicio y fin primera y segunda sesión</t>
  </si>
  <si>
    <t>Afiche Instrucciones examinandos</t>
  </si>
  <si>
    <t>Afiche Oficina del Delegado ICFES</t>
  </si>
  <si>
    <t>Afiche Prohibido el ingreso de elementos no permitidos (celulares, aparatos electrónicos, bolsos)</t>
  </si>
  <si>
    <t>Afiche Silencio</t>
  </si>
  <si>
    <t>Rótulo puerta salón</t>
  </si>
  <si>
    <t>Credencial para Coordinador de sitio</t>
  </si>
  <si>
    <t>Credencial para el Auxiliar</t>
  </si>
  <si>
    <t>Credencial para el Dactiloscópista</t>
  </si>
  <si>
    <t>Credencial para Jefe de Salón</t>
  </si>
  <si>
    <t>Credencial para Coordinador de seguridad</t>
  </si>
  <si>
    <t>Credencial para Coordinador de salón</t>
  </si>
  <si>
    <t>Manual del Delegado</t>
  </si>
  <si>
    <t>Manual del Coordinador de sitio</t>
  </si>
  <si>
    <t>Manual del Coordinador de seguridad</t>
  </si>
  <si>
    <t>Manual del Coordinador de salones</t>
  </si>
  <si>
    <t>Manual del Jefe de salón</t>
  </si>
  <si>
    <t>Manual del Dactiloscopista</t>
  </si>
  <si>
    <t>Carpeta de yute (incluye gancho para la carpeta)</t>
  </si>
  <si>
    <t>Credencial grande para el Delegado</t>
  </si>
  <si>
    <t>Formato de corrección de datos</t>
  </si>
  <si>
    <t>Formato de Recepcion de informes al delegado</t>
  </si>
  <si>
    <t>Formato de ubicación</t>
  </si>
  <si>
    <t>Formato de preguntas dudosas</t>
  </si>
  <si>
    <t>Acta de anulación</t>
  </si>
  <si>
    <t>Informe del coordinador de salones</t>
  </si>
  <si>
    <t>Informe sobre la organización y desarrollo de la aplicación</t>
  </si>
  <si>
    <t>Informe específico de aplicación</t>
  </si>
  <si>
    <t>Formato de visita a los sitios de aplicación</t>
  </si>
  <si>
    <t>Carta de solicitud de personal</t>
  </si>
  <si>
    <t>Frecuencia por sitio</t>
  </si>
  <si>
    <t>Instrucciones específicas de la prueba</t>
  </si>
  <si>
    <t>Listado Alfabético</t>
  </si>
  <si>
    <t>Listado de identificación de ausentes</t>
  </si>
  <si>
    <t>Listado puerta de salón</t>
  </si>
  <si>
    <t>Listado de registro de asistencia e identificación</t>
  </si>
  <si>
    <t>ELEMENTO</t>
  </si>
  <si>
    <t>Escarapela Grande</t>
  </si>
  <si>
    <t>Escarapela Pequeña</t>
  </si>
  <si>
    <t>Gancho para escarapela</t>
  </si>
  <si>
    <t>Acta para examinandos que no presentaron documento válido</t>
  </si>
  <si>
    <t>DESCRIPCIÓN</t>
  </si>
  <si>
    <t>MEDIDA</t>
  </si>
  <si>
    <t>CANTIDAD</t>
  </si>
  <si>
    <t>UNIDAD</t>
  </si>
  <si>
    <t>PRECIO TOTAL ELEMENTOS DE KITS DE APLICACIÓN</t>
  </si>
  <si>
    <t>REJILLAS DE ARQUITECTURA</t>
  </si>
  <si>
    <t>TOTAL LECTURA DE HOJAS DE RESPUESTAS</t>
  </si>
  <si>
    <t>IMPRESIÓN ACTAS DE SESION</t>
  </si>
  <si>
    <t>IMPRESIÓN CERTIFICADOS DE ASISTENCIA</t>
  </si>
  <si>
    <t>EMPAQUE INDIVIDUAL MATERIAL DE EXAMEN</t>
  </si>
  <si>
    <t>ROTULOS ARQUITECTURA</t>
  </si>
  <si>
    <t>LECTURA DEL TOTAL DE HOJAS DE RESPUESTAS SABER 11B</t>
  </si>
  <si>
    <t>LECTURA DEL TOTAL DE HOJAS DE RESPUESTAS SABER PRO T&amp;T</t>
  </si>
  <si>
    <t>LECTURA DEL TOTAL DE HOJAS DE RESPUESTAS SABER 11A</t>
  </si>
  <si>
    <t>LECTURA DEL TOTAL DE HOJAS DE RESPUESTAS SABER PRO PROFESIONAL</t>
  </si>
  <si>
    <t>IMPRESIÓN, ARMADO Y PERSONALIZADO DE CUADERNILLOS PLEGADOS DE 12 A 36 PÁGINAS, HASTA CON 100 CAMBIOS.</t>
  </si>
  <si>
    <t>CUADERNILLOS PRUEBAS SABER 11 A Y SABER 11B</t>
  </si>
  <si>
    <t>IMPRESIÓN HOJAS OPERACIONES</t>
  </si>
  <si>
    <t>IMPRESIÓN HOJAS DE BORRADOR</t>
  </si>
  <si>
    <t>TOTAL MATERIAL COMPLEMENTARIO</t>
  </si>
  <si>
    <t>PRECIO UNITARIO SIN IMPUESTOS</t>
  </si>
  <si>
    <t>PRECIO TOTAL SIN IMPUESTOS</t>
  </si>
  <si>
    <t xml:space="preserve">PRECIO TOTAL SIN IMPUESTOS </t>
  </si>
  <si>
    <t>IMPUESTOS</t>
  </si>
  <si>
    <t>PRECIO TOTAL CON IMPUESTOS</t>
  </si>
  <si>
    <t>IMPRESIÓN, ARMADO Y PERSONALIZACION DE CUADERNILLOS PLEGADOS DE 24 A 36 PÁGINAS, HASTA CON 78 CAMBIOS.</t>
  </si>
  <si>
    <t>IMPRESIÓN, ARMADO Y PERSONALIZADO DE CUADERNILLOS COSIDOS DESDE 37 HASTA 64 PAGINAS, HASTA 120 CAMBIOS.</t>
  </si>
  <si>
    <t>NOMBRE Y DOCUMENTO DEL REPRESENTANTE LEGAL</t>
  </si>
  <si>
    <t>FIRMA DEL REPRESENTANTE LEGAL</t>
  </si>
  <si>
    <t>Hago constar que la información descrita es verídica.</t>
  </si>
  <si>
    <t>ALMACENAMIENTO HOJAS DE RESPUESTAS SABER 11B</t>
  </si>
  <si>
    <t>ALMACENAMIENTO  HOJAS DE RESPUESTAS SABER PRO PROFESIONAL</t>
  </si>
  <si>
    <t>IMPRESIÓN, ARMADO Y PERSONALIZACION DE CUADERNILLOS PLEGADOS DE 4 PAGINAS (PREGUNTA ABIERTA), HASTA CON 4 CAMBIOS.</t>
  </si>
  <si>
    <t>CUADERNILLOS SABER PRO TÉCNICOS Y TECNOLOGOS</t>
  </si>
  <si>
    <t>IMPRESIÓN, ARMADO Y PERSONALIZADO DE CUADERNILLOS PLEGADOS DE 16 A 24 PÁGINAS, HASTA CON 25 CAMBIOS.</t>
  </si>
  <si>
    <t>IMPRESIÓN, ARMADO Y PERSONALIZADO DE CUADERNILLOS COSIDOS DE 44 A 48 PAGINAS, CON HASTA 8 CAMBIOS.</t>
  </si>
  <si>
    <t>CUADERNILLOS PRUEBAS  SABER 11B</t>
  </si>
  <si>
    <t>HOJAS DE RESPUESTAS SABER 11 B</t>
  </si>
  <si>
    <t>AÑO 2017</t>
  </si>
  <si>
    <t>DESCRIPCION</t>
  </si>
  <si>
    <t>CUADERNILLOS PRUEBAS SABER 11 A</t>
  </si>
  <si>
    <t>AÑO 2018</t>
  </si>
  <si>
    <t>TOTAL MATERIAL DE EXAMEN 2016</t>
  </si>
  <si>
    <t>TOTAL MATERIAL DE EXAMEN 2017</t>
  </si>
  <si>
    <t>TOTAL MATERIAL DE EXAMEN 2018</t>
  </si>
  <si>
    <t>AÑO 2016</t>
  </si>
  <si>
    <t>NOMBRE DEL PROPONENTE:</t>
  </si>
  <si>
    <t>MATERIAL COMPLEMENTARIO</t>
  </si>
  <si>
    <t>ALMACENAMIENTO HOJAS DE RESPUESTAS SABER PRO T&amp;T</t>
  </si>
  <si>
    <t>TOTAL MATERIAL DE EXAMEN, COMPLEMENTARIO Y LECTURA DE HOJAS DE RESPUESTA</t>
  </si>
  <si>
    <t>TOTAL OFERTA ECONÓMICA POR VIGENCIA 2016</t>
  </si>
  <si>
    <t>TOTAL MATERIAL DE KITS</t>
  </si>
  <si>
    <t>INSTITUTO COLOMBIANO PARA LA EVALUACIÓN DE LA EDUCACIÓN - ICFES</t>
  </si>
  <si>
    <t>LECTURA DEL TOTAL DE HOJAS DE RESPUESTAS SABER 11 B</t>
  </si>
  <si>
    <t>ALMACENAMIENTO HOJAS DE RESPUESTAS SABER 11 A</t>
  </si>
  <si>
    <t>ALMACENAMIENTO HOJAS DE RESPUESTAS SABER 11A</t>
  </si>
  <si>
    <r>
      <t xml:space="preserve">Registre en la columna </t>
    </r>
    <r>
      <rPr>
        <sz val="10"/>
        <color rgb="FFFF0000"/>
        <rFont val="Arial"/>
        <family val="2"/>
      </rPr>
      <t>E</t>
    </r>
    <r>
      <rPr>
        <sz val="10"/>
        <color theme="1"/>
        <rFont val="Arial"/>
        <family val="2"/>
      </rPr>
      <t>, los precios unitarios sin decimales a ofertar para cada uno de los elementos de material de examen, material complementario y lectura de hojas de respuestas para la vigencia 2016. 
Para la lectura de hojas de respuesta se incluye el procesamiento, resolución de inconsistencia y almacenamiento por cuatro meses según lo descrito en el anexo técnico. 
Los valores registrados en esta tabla se verán reflejados en la hoja "Total oferta".</t>
    </r>
  </si>
  <si>
    <t>TOTAL VIGENCIA 2016</t>
  </si>
  <si>
    <t>LECTURA DE HOJAS DE RESPUESTA</t>
  </si>
  <si>
    <r>
      <t xml:space="preserve">Registre en la columna </t>
    </r>
    <r>
      <rPr>
        <sz val="10"/>
        <color rgb="FFFF0000"/>
        <rFont val="Arial"/>
        <family val="2"/>
      </rPr>
      <t>E</t>
    </r>
    <r>
      <rPr>
        <sz val="10"/>
        <color theme="1"/>
        <rFont val="Arial"/>
        <family val="2"/>
      </rPr>
      <t>, los precios unitarios sin decimales a ofertar para cada uno de los elementos de material de examen, material complementario y lectura de hojas de respuestas para la vigencia 2017. 
Para la lectura de hojas de respuesta se incluye el procesamiento, resolución de inconsistencia y almacenamiento por cuatro meses según lo descrito en el anexo técnico. 
Los valores registrados en esta tabla se verán reflejados en la hoja "Total oferta".</t>
    </r>
  </si>
  <si>
    <t xml:space="preserve"> LECTURA DE HOJAS DE RESPUESTA</t>
  </si>
  <si>
    <t>TOTAL  VIGENCIA 2017</t>
  </si>
  <si>
    <r>
      <t xml:space="preserve">Registre en la columna </t>
    </r>
    <r>
      <rPr>
        <sz val="10"/>
        <color rgb="FFFF0000"/>
        <rFont val="Arial"/>
        <family val="2"/>
      </rPr>
      <t>E</t>
    </r>
    <r>
      <rPr>
        <sz val="10"/>
        <color theme="1"/>
        <rFont val="Arial"/>
        <family val="2"/>
      </rPr>
      <t>, los precios unitarios sin decimales a ofertar para cada uno de los elementos de material de examen, material complementario y lectura de hojas de respuestas para la vigencia 2018. 
Para la lectura de hojas de respuesta se incluye el procesamiento, resolución de inconsistencia y almacenamiento por cuatro meses según lo descrito en el anexo técnico. 
Los valores registrados en esta tabla se verán reflejados en la hoja "Total oferta".</t>
    </r>
  </si>
  <si>
    <t>TOTAL  VIGENCIA 2018</t>
  </si>
  <si>
    <r>
      <t xml:space="preserve">Registre el precio unitario sin decimales a ofertar para cada uno de los elementos de los kits de aplicación. 
</t>
    </r>
    <r>
      <rPr>
        <b/>
        <sz val="11"/>
        <color theme="1"/>
        <rFont val="Arial"/>
        <family val="2"/>
      </rPr>
      <t xml:space="preserve">Vigencia 2016 </t>
    </r>
    <r>
      <rPr>
        <sz val="11"/>
        <color theme="1"/>
        <rFont val="Arial"/>
        <family val="2"/>
      </rPr>
      <t xml:space="preserve">registre en la columna </t>
    </r>
    <r>
      <rPr>
        <sz val="11"/>
        <color rgb="FFFF0000"/>
        <rFont val="Arial"/>
        <family val="2"/>
      </rPr>
      <t>F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Vigencia 2017</t>
    </r>
    <r>
      <rPr>
        <sz val="11"/>
        <color theme="1"/>
        <rFont val="Arial"/>
        <family val="2"/>
      </rPr>
      <t xml:space="preserve"> registre en la columna </t>
    </r>
    <r>
      <rPr>
        <sz val="11"/>
        <color rgb="FFFF0000"/>
        <rFont val="Arial"/>
        <family val="2"/>
      </rPr>
      <t>I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Vigencia 2018</t>
    </r>
    <r>
      <rPr>
        <sz val="11"/>
        <color theme="1"/>
        <rFont val="Arial"/>
        <family val="2"/>
      </rPr>
      <t xml:space="preserve"> registre en la columna</t>
    </r>
    <r>
      <rPr>
        <sz val="11"/>
        <color rgb="FFFF0000"/>
        <rFont val="Arial"/>
        <family val="2"/>
      </rPr>
      <t xml:space="preserve"> L</t>
    </r>
    <r>
      <rPr>
        <sz val="11"/>
        <color theme="1"/>
        <rFont val="Arial"/>
        <family val="2"/>
      </rPr>
      <t xml:space="preserve">
Los valores registrados en esta tabla se verán reflejados en la tabla "Resumen costo por prueba".</t>
    </r>
  </si>
  <si>
    <t>TOTAL OFERTA ECONÓMICA POR VIGENCIA 2017</t>
  </si>
  <si>
    <t>TOTAL OFERTA ECONÓMICA POR VIGENCIA 2018</t>
  </si>
  <si>
    <t xml:space="preserve">GRAN TOTAL OFERTA ECONÓMICA </t>
  </si>
  <si>
    <r>
      <t xml:space="preserve"> IA-008</t>
    </r>
    <r>
      <rPr>
        <b/>
        <sz val="12"/>
        <color indexed="8"/>
        <rFont val="Calibri"/>
        <family val="2"/>
      </rPr>
      <t>-2016</t>
    </r>
  </si>
  <si>
    <t xml:space="preserve">FORMATO 9 - TOTAL OFERTA ECONOMICA </t>
  </si>
  <si>
    <t>FORMATO 9 - OFERTA ECONOMICA KITS DE APLICACIÓN 2016, 2017 Y 2018</t>
  </si>
  <si>
    <t>FORMATO 9 - OFERTA ECONOMICA VIGENCIA 2018</t>
  </si>
  <si>
    <t>FORMATO 9 - OFERTA ECONOMICA VIGENCIA 2017</t>
  </si>
  <si>
    <t>FORMATO 9 - OFERTA ECONOMICA VIGENCIA 2016</t>
  </si>
  <si>
    <r>
      <t xml:space="preserve"> IA-008</t>
    </r>
    <r>
      <rPr>
        <b/>
        <sz val="9"/>
        <color indexed="8"/>
        <rFont val="Calibri"/>
        <family val="2"/>
      </rPr>
      <t>-</t>
    </r>
    <r>
      <rPr>
        <b/>
        <sz val="9"/>
        <color indexed="8"/>
        <rFont val="Arial"/>
        <family val="2"/>
      </rPr>
      <t>2016</t>
    </r>
  </si>
  <si>
    <r>
      <t xml:space="preserve">Registre el valor nominal de los impuestos para cada aplicación y cada vigencia en la columna </t>
    </r>
    <r>
      <rPr>
        <sz val="10"/>
        <color rgb="FFFF0000"/>
        <rFont val="Calibri"/>
        <family val="2"/>
        <scheme val="minor"/>
      </rPr>
      <t>F</t>
    </r>
  </si>
  <si>
    <t>IMPRESIÓN, ARMADO Y PERSONALIZACION DE CUADERNILLOS PLEGADOS DE 4 PAGINAS (PREGUNTA ABIERTA), HASTA CON 6 CAMBIOS.</t>
  </si>
  <si>
    <t>SABER 11 B: 2017 - 2018</t>
  </si>
  <si>
    <r>
      <t>IMPRESIÓN, ARMADO Y PERSONALIZACION DE CUADERNILLOS PLEGADOS DE 24 A 36 PÁGINAS, HASTA CON 78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CAMBIOS.</t>
    </r>
  </si>
  <si>
    <t>IMPRESIÓN HOJAS DE OPERACIONES</t>
  </si>
  <si>
    <t>IMPRESIÓN ACTA DE SESION</t>
  </si>
  <si>
    <t>EMPAQUE INDIVIDUALES DE MATERIAL DE EXAMEN</t>
  </si>
  <si>
    <t>IMPRESIÓN, ARMADO Y PERSONALIZADO DE CUADERNILLOS PLEGADOS DE 12 A 36 PÁGINAS, HASTA CON 100 CAMBIOS</t>
  </si>
  <si>
    <t>IMPRESIÓN, ARMADO Y PERSONALIZADO DE CUADERNILLOS COSIDOS DE 37 A 64 PAGINAS, CON HASTA 120 CAMBIOS</t>
  </si>
  <si>
    <t>IMPRESIÓN Y PERSONALIZACION DE HOJAS DE RESPUESTAS HASTA CON 4 CAMBIOS.</t>
  </si>
  <si>
    <t>HOJA BORRADOR</t>
  </si>
  <si>
    <t>IMPRESIÓN ACTA DE SESIÓN</t>
  </si>
  <si>
    <t>IMPRESIÓN CERTIFICADO DE ASISTENCIA</t>
  </si>
  <si>
    <t>EMPAQUE INDIVIDUAL DE MATERIALES DE EXAMEN</t>
  </si>
  <si>
    <t>SABER PRO PROFESIONAL 2016 - 2017</t>
  </si>
  <si>
    <t>IMPRESIÓN, ARMADO Y PERSONALIZADO DE CUADERNILLOS COSIDOS DESDE 4 HASTA 64 PAGINAS, HASTA 120 CAMBIOS.</t>
  </si>
  <si>
    <r>
      <rPr>
        <sz val="10"/>
        <rFont val="Arial"/>
        <family val="2"/>
      </rPr>
      <t>IMPRESIÓN Y PERSONALIZACION DE HOJAS DE RESPUESTA HASTA CON 4 CAMBIOS</t>
    </r>
  </si>
  <si>
    <t>IMPRESIÓN  HOJAS OPERACIONES</t>
  </si>
  <si>
    <t>IMPRESIÓN  HOJAS DE BORRADOR</t>
  </si>
  <si>
    <t>SABER PRO TÉCNICOS Y TECNÓLOGOS: 2017</t>
  </si>
  <si>
    <t>En el siguiente cuadro, se presentan las cantidades de material de examen para cada una de las pruebas</t>
  </si>
  <si>
    <t>SABER 11 A: 2016 - 2017</t>
  </si>
  <si>
    <t>Estos datos son a manera informativa, proponente podrá calcular el precio unitario, teniendo en cuenta el precio unitario según la vigencia y  las cantidades aquí expresadas</t>
  </si>
  <si>
    <t>SABER PRO EXTERIOR 2016 - 2017</t>
  </si>
  <si>
    <t>IMPRESIÓN Y PERSONALIZACION DE HOJAS DE RESPUESTAS HASTA CON 2 CAMBIOS</t>
  </si>
  <si>
    <t>CUADERNILLOS SABER PRO PROFESIONALES Y SABER PRO EXTERIOR</t>
  </si>
  <si>
    <t>CUADERNILLOS SABER PRO PROFESIONALES Y PRO EXTERIOR</t>
  </si>
  <si>
    <t>HOJAS DE RESPUESTAS SABER 11 A, SABER 11 B, SABER PRO T y T, SABER PRO PROFESIONALES Y EXTERIOR</t>
  </si>
  <si>
    <t>HOJAS DE RESPUESTAS SABER 11 A, SABER PRO PROFESIONALES Y EXTERIOR</t>
  </si>
  <si>
    <t>LECTURA DEL TOTAL DE HOJAS DE RESPUESTAS SABER PRO EXTERIOR</t>
  </si>
  <si>
    <t>ALMACENAMIENTO  HOJAS DE RESPUESTAS SABER PRO EXTERIOR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</si>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</sst>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* #,##0\ _€_-;\-* #,##0\ _€_-;_-* &quot;-&quot;??\ _€_-;_-@_-"/>
    <numFmt numFmtId="169" formatCode="###0;###0"/>
    <numFmt numFmtId="170" formatCode="_-[$$-240A]\ * #,##0_ ;_-[$$-240A]\ * \-#,##0\ ;_-[$$-240A]\ * &quot;-&quot;_ ;_-@_ "/>
    <numFmt numFmtId="171" formatCode="_(&quot;$&quot;\ * #,##0_);_(&quot;$&quot;\ * \(#,##0\);_(&quot;$&quot;\ 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9"/>
      <color theme="0"/>
      <name val="Arial"/>
      <family val="2"/>
    </font>
    <font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Calibri"/>
      <family val="2"/>
    </font>
    <font>
      <b/>
      <sz val="9"/>
      <color indexed="8"/>
      <name val="Arial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7">
    <xf numFmtId="0" fontId="0" fillId="0" borderId="0" xfId="0"/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26" xfId="0" applyFont="1" applyFill="1" applyBorder="1" applyAlignment="1" applyProtection="1">
      <alignment horizontal="left" vertical="center" wrapText="1"/>
    </xf>
    <xf numFmtId="0" fontId="3" fillId="3" borderId="5" xfId="13" applyFont="1" applyFill="1" applyBorder="1" applyAlignment="1" applyProtection="1">
      <alignment horizontal="left" vertical="center" wrapText="1"/>
    </xf>
    <xf numFmtId="168" fontId="5" fillId="3" borderId="26" xfId="1" applyNumberFormat="1" applyFont="1" applyFill="1" applyBorder="1" applyAlignment="1" applyProtection="1">
      <alignment horizontal="center" vertical="center"/>
    </xf>
    <xf numFmtId="168" fontId="5" fillId="3" borderId="5" xfId="1" applyNumberFormat="1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left" vertical="center" wrapText="1"/>
    </xf>
    <xf numFmtId="168" fontId="5" fillId="3" borderId="22" xfId="1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170" fontId="7" fillId="0" borderId="5" xfId="0" applyNumberFormat="1" applyFont="1" applyFill="1" applyBorder="1" applyAlignment="1" applyProtection="1">
      <alignment horizontal="center" vertical="center"/>
      <protection locked="0"/>
    </xf>
    <xf numFmtId="170" fontId="7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Protection="1"/>
    <xf numFmtId="0" fontId="2" fillId="0" borderId="0" xfId="0" applyFont="1" applyBorder="1" applyAlignment="1" applyProtection="1">
      <alignment horizontal="center" vertical="center" wrapText="1"/>
    </xf>
    <xf numFmtId="0" fontId="13" fillId="0" borderId="0" xfId="0" applyFont="1" applyProtection="1"/>
    <xf numFmtId="0" fontId="10" fillId="6" borderId="0" xfId="0" applyFont="1" applyFill="1" applyAlignment="1" applyProtection="1">
      <alignment wrapText="1"/>
    </xf>
    <xf numFmtId="168" fontId="0" fillId="3" borderId="26" xfId="1" applyNumberFormat="1" applyFont="1" applyFill="1" applyBorder="1" applyAlignment="1" applyProtection="1">
      <alignment horizontal="center" vertical="center"/>
    </xf>
    <xf numFmtId="170" fontId="5" fillId="3" borderId="26" xfId="0" applyNumberFormat="1" applyFont="1" applyFill="1" applyBorder="1" applyProtection="1"/>
    <xf numFmtId="170" fontId="9" fillId="3" borderId="21" xfId="0" applyNumberFormat="1" applyFont="1" applyFill="1" applyBorder="1" applyAlignment="1" applyProtection="1">
      <alignment vertical="center" wrapText="1"/>
    </xf>
    <xf numFmtId="0" fontId="5" fillId="6" borderId="0" xfId="0" applyFont="1" applyFill="1" applyProtection="1"/>
    <xf numFmtId="170" fontId="4" fillId="7" borderId="21" xfId="0" applyNumberFormat="1" applyFont="1" applyFill="1" applyBorder="1" applyAlignment="1" applyProtection="1">
      <alignment horizontal="left" vertical="center" wrapText="1"/>
    </xf>
    <xf numFmtId="170" fontId="5" fillId="3" borderId="31" xfId="0" applyNumberFormat="1" applyFont="1" applyFill="1" applyBorder="1" applyAlignment="1" applyProtection="1">
      <alignment horizontal="left" vertical="center" wrapText="1"/>
    </xf>
    <xf numFmtId="0" fontId="5" fillId="3" borderId="31" xfId="0" applyFont="1" applyFill="1" applyBorder="1" applyAlignment="1" applyProtection="1">
      <alignment horizontal="left" vertical="center" wrapText="1"/>
    </xf>
    <xf numFmtId="168" fontId="3" fillId="3" borderId="33" xfId="1" applyNumberFormat="1" applyFont="1" applyFill="1" applyBorder="1" applyAlignment="1" applyProtection="1">
      <alignment horizontal="right" vertical="center" wrapText="1"/>
    </xf>
    <xf numFmtId="17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0" fontId="5" fillId="3" borderId="28" xfId="0" applyFont="1" applyFill="1" applyBorder="1" applyAlignment="1" applyProtection="1">
      <alignment horizontal="center" vertical="center" wrapText="1"/>
    </xf>
    <xf numFmtId="0" fontId="3" fillId="3" borderId="29" xfId="13" applyFont="1" applyFill="1" applyBorder="1" applyAlignment="1" applyProtection="1">
      <alignment horizontal="left" vertical="center" wrapText="1"/>
    </xf>
    <xf numFmtId="168" fontId="3" fillId="3" borderId="32" xfId="1" applyNumberFormat="1" applyFont="1" applyFill="1" applyBorder="1" applyAlignment="1" applyProtection="1">
      <alignment horizontal="right" vertical="center" wrapText="1"/>
    </xf>
    <xf numFmtId="170" fontId="5" fillId="3" borderId="29" xfId="0" applyNumberFormat="1" applyFont="1" applyFill="1" applyBorder="1" applyAlignment="1" applyProtection="1">
      <alignment horizontal="left" vertical="center" wrapText="1"/>
    </xf>
    <xf numFmtId="0" fontId="5" fillId="3" borderId="30" xfId="0" applyFont="1" applyFill="1" applyBorder="1" applyAlignment="1" applyProtection="1">
      <alignment horizontal="center" vertical="center" wrapText="1"/>
    </xf>
    <xf numFmtId="0" fontId="3" fillId="3" borderId="31" xfId="13" applyFont="1" applyFill="1" applyBorder="1" applyAlignment="1" applyProtection="1">
      <alignment horizontal="left" vertical="center" wrapText="1"/>
    </xf>
    <xf numFmtId="0" fontId="5" fillId="3" borderId="29" xfId="0" applyFont="1" applyFill="1" applyBorder="1" applyAlignment="1" applyProtection="1">
      <alignment horizontal="left" vertical="center" wrapText="1"/>
    </xf>
    <xf numFmtId="0" fontId="5" fillId="0" borderId="0" xfId="0" applyFont="1" applyBorder="1" applyProtection="1"/>
    <xf numFmtId="0" fontId="3" fillId="3" borderId="36" xfId="13" applyFont="1" applyFill="1" applyBorder="1" applyAlignment="1" applyProtection="1">
      <alignment horizontal="left" vertical="center" wrapText="1"/>
    </xf>
    <xf numFmtId="168" fontId="3" fillId="3" borderId="37" xfId="1" applyNumberFormat="1" applyFont="1" applyFill="1" applyBorder="1" applyAlignment="1" applyProtection="1">
      <alignment horizontal="right" vertical="center" wrapText="1"/>
    </xf>
    <xf numFmtId="170" fontId="5" fillId="0" borderId="12" xfId="0" applyNumberFormat="1" applyFont="1" applyBorder="1" applyAlignment="1" applyProtection="1">
      <alignment vertical="center" wrapText="1"/>
      <protection locked="0"/>
    </xf>
    <xf numFmtId="170" fontId="5" fillId="3" borderId="8" xfId="0" applyNumberFormat="1" applyFont="1" applyFill="1" applyBorder="1" applyAlignment="1" applyProtection="1">
      <alignment horizontal="left" vertical="center" wrapText="1"/>
    </xf>
    <xf numFmtId="170" fontId="5" fillId="0" borderId="6" xfId="0" applyNumberFormat="1" applyFont="1" applyBorder="1" applyAlignment="1" applyProtection="1">
      <alignment vertical="center" wrapText="1"/>
      <protection locked="0"/>
    </xf>
    <xf numFmtId="170" fontId="5" fillId="3" borderId="7" xfId="0" applyNumberFormat="1" applyFont="1" applyFill="1" applyBorder="1" applyAlignment="1" applyProtection="1">
      <alignment horizontal="left" vertical="center" wrapText="1"/>
    </xf>
    <xf numFmtId="0" fontId="5" fillId="0" borderId="35" xfId="0" applyFont="1" applyBorder="1" applyProtection="1"/>
    <xf numFmtId="0" fontId="3" fillId="3" borderId="12" xfId="13" applyFont="1" applyFill="1" applyBorder="1" applyAlignment="1" applyProtection="1">
      <alignment horizontal="left" vertical="center" wrapText="1"/>
    </xf>
    <xf numFmtId="0" fontId="3" fillId="3" borderId="6" xfId="13" applyFont="1" applyFill="1" applyBorder="1" applyAlignment="1" applyProtection="1">
      <alignment horizontal="left" vertical="center" wrapText="1"/>
    </xf>
    <xf numFmtId="168" fontId="3" fillId="3" borderId="12" xfId="1" applyNumberFormat="1" applyFont="1" applyFill="1" applyBorder="1" applyAlignment="1" applyProtection="1">
      <alignment horizontal="left" vertical="center" wrapText="1"/>
    </xf>
    <xf numFmtId="168" fontId="3" fillId="3" borderId="5" xfId="1" applyNumberFormat="1" applyFont="1" applyFill="1" applyBorder="1" applyAlignment="1" applyProtection="1">
      <alignment horizontal="left" vertical="center" wrapText="1"/>
    </xf>
    <xf numFmtId="168" fontId="3" fillId="3" borderId="6" xfId="1" applyNumberFormat="1" applyFont="1" applyFill="1" applyBorder="1" applyAlignment="1" applyProtection="1">
      <alignment horizontal="left" vertical="center" wrapText="1"/>
    </xf>
    <xf numFmtId="170" fontId="5" fillId="3" borderId="1" xfId="0" applyNumberFormat="1" applyFont="1" applyFill="1" applyBorder="1" applyProtection="1"/>
    <xf numFmtId="0" fontId="5" fillId="6" borderId="0" xfId="0" applyFont="1" applyFill="1" applyBorder="1" applyProtection="1"/>
    <xf numFmtId="0" fontId="5" fillId="6" borderId="35" xfId="0" applyFont="1" applyFill="1" applyBorder="1" applyProtection="1"/>
    <xf numFmtId="0" fontId="5" fillId="0" borderId="16" xfId="0" applyFont="1" applyBorder="1" applyProtection="1"/>
    <xf numFmtId="0" fontId="5" fillId="0" borderId="0" xfId="0" applyFont="1" applyBorder="1" applyAlignment="1" applyProtection="1">
      <alignment vertical="center"/>
    </xf>
    <xf numFmtId="3" fontId="3" fillId="3" borderId="5" xfId="13" applyNumberFormat="1" applyFont="1" applyFill="1" applyBorder="1" applyAlignment="1" applyProtection="1">
      <alignment horizontal="right" vertical="center" wrapText="1"/>
    </xf>
    <xf numFmtId="0" fontId="3" fillId="3" borderId="9" xfId="13" applyFont="1" applyFill="1" applyBorder="1" applyAlignment="1" applyProtection="1">
      <alignment horizontal="center" vertical="center" wrapText="1"/>
    </xf>
    <xf numFmtId="0" fontId="3" fillId="3" borderId="10" xfId="13" applyFont="1" applyFill="1" applyBorder="1" applyAlignment="1" applyProtection="1">
      <alignment horizontal="center" vertical="center" wrapText="1"/>
    </xf>
    <xf numFmtId="0" fontId="3" fillId="3" borderId="2" xfId="13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3" fillId="3" borderId="11" xfId="13" applyFont="1" applyFill="1" applyBorder="1" applyAlignment="1" applyProtection="1">
      <alignment horizontal="left" vertical="center" wrapText="1"/>
    </xf>
    <xf numFmtId="168" fontId="3" fillId="3" borderId="38" xfId="1" applyNumberFormat="1" applyFont="1" applyFill="1" applyBorder="1" applyAlignment="1" applyProtection="1">
      <alignment horizontal="right" vertical="center" wrapText="1"/>
    </xf>
    <xf numFmtId="170" fontId="5" fillId="0" borderId="39" xfId="0" applyNumberFormat="1" applyFont="1" applyBorder="1" applyAlignment="1" applyProtection="1">
      <alignment vertical="center" wrapText="1"/>
      <protection locked="0"/>
    </xf>
    <xf numFmtId="170" fontId="5" fillId="3" borderId="11" xfId="0" applyNumberFormat="1" applyFont="1" applyFill="1" applyBorder="1" applyAlignment="1" applyProtection="1">
      <alignment horizontal="left" vertical="center" wrapText="1"/>
    </xf>
    <xf numFmtId="168" fontId="5" fillId="0" borderId="0" xfId="1" applyNumberFormat="1" applyFont="1" applyBorder="1" applyAlignment="1" applyProtection="1">
      <alignment vertical="center"/>
    </xf>
    <xf numFmtId="168" fontId="5" fillId="0" borderId="3" xfId="1" applyNumberFormat="1" applyFont="1" applyBorder="1" applyAlignment="1" applyProtection="1">
      <alignment horizontal="left" vertical="top" wrapText="1"/>
    </xf>
    <xf numFmtId="168" fontId="5" fillId="0" borderId="0" xfId="1" applyNumberFormat="1" applyFont="1" applyAlignment="1" applyProtection="1">
      <alignment vertical="center"/>
    </xf>
    <xf numFmtId="168" fontId="3" fillId="3" borderId="5" xfId="1" applyNumberFormat="1" applyFont="1" applyFill="1" applyBorder="1" applyAlignment="1" applyProtection="1">
      <alignment horizontal="center" vertical="center" wrapText="1"/>
    </xf>
    <xf numFmtId="0" fontId="3" fillId="3" borderId="26" xfId="13" applyFont="1" applyFill="1" applyBorder="1" applyAlignment="1" applyProtection="1">
      <alignment horizontal="left" vertical="center" wrapText="1"/>
    </xf>
    <xf numFmtId="168" fontId="3" fillId="3" borderId="26" xfId="1" applyNumberFormat="1" applyFont="1" applyFill="1" applyBorder="1" applyAlignment="1" applyProtection="1">
      <alignment horizontal="center" vertical="center" wrapText="1"/>
    </xf>
    <xf numFmtId="171" fontId="4" fillId="2" borderId="21" xfId="0" applyNumberFormat="1" applyFont="1" applyFill="1" applyBorder="1" applyProtection="1"/>
    <xf numFmtId="0" fontId="5" fillId="6" borderId="18" xfId="0" applyFont="1" applyFill="1" applyBorder="1" applyProtection="1"/>
    <xf numFmtId="0" fontId="5" fillId="6" borderId="19" xfId="0" applyFont="1" applyFill="1" applyBorder="1" applyProtection="1"/>
    <xf numFmtId="168" fontId="5" fillId="6" borderId="19" xfId="1" applyNumberFormat="1" applyFont="1" applyFill="1" applyBorder="1" applyProtection="1"/>
    <xf numFmtId="0" fontId="5" fillId="6" borderId="24" xfId="0" applyFont="1" applyFill="1" applyBorder="1" applyProtection="1"/>
    <xf numFmtId="0" fontId="3" fillId="3" borderId="28" xfId="13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Protection="1"/>
    <xf numFmtId="168" fontId="5" fillId="6" borderId="3" xfId="1" applyNumberFormat="1" applyFont="1" applyFill="1" applyBorder="1" applyProtection="1"/>
    <xf numFmtId="0" fontId="5" fillId="6" borderId="27" xfId="0" applyFont="1" applyFill="1" applyBorder="1" applyProtection="1"/>
    <xf numFmtId="0" fontId="5" fillId="3" borderId="9" xfId="0" applyFont="1" applyFill="1" applyBorder="1" applyAlignment="1" applyProtection="1">
      <alignment horizontal="center" vertical="center" wrapText="1"/>
    </xf>
    <xf numFmtId="168" fontId="3" fillId="3" borderId="12" xfId="1" applyNumberFormat="1" applyFont="1" applyFill="1" applyBorder="1" applyAlignment="1" applyProtection="1">
      <alignment horizontal="right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168" fontId="3" fillId="3" borderId="6" xfId="1" applyNumberFormat="1" applyFont="1" applyFill="1" applyBorder="1" applyAlignment="1" applyProtection="1">
      <alignment horizontal="right" vertical="center" wrapText="1"/>
    </xf>
    <xf numFmtId="168" fontId="3" fillId="3" borderId="39" xfId="1" applyNumberFormat="1" applyFont="1" applyFill="1" applyBorder="1" applyAlignment="1" applyProtection="1">
      <alignment horizontal="right" vertical="center" wrapText="1"/>
    </xf>
    <xf numFmtId="170" fontId="4" fillId="7" borderId="23" xfId="0" applyNumberFormat="1" applyFont="1" applyFill="1" applyBorder="1" applyAlignment="1" applyProtection="1">
      <alignment horizontal="left" vertical="center" wrapText="1"/>
    </xf>
    <xf numFmtId="3" fontId="5" fillId="3" borderId="5" xfId="0" applyNumberFormat="1" applyFont="1" applyFill="1" applyBorder="1" applyProtection="1"/>
    <xf numFmtId="170" fontId="5" fillId="0" borderId="5" xfId="0" applyNumberFormat="1" applyFont="1" applyBorder="1" applyAlignment="1" applyProtection="1">
      <alignment horizontal="left" vertical="center" wrapText="1"/>
      <protection locked="0"/>
    </xf>
    <xf numFmtId="3" fontId="5" fillId="3" borderId="12" xfId="0" applyNumberFormat="1" applyFont="1" applyFill="1" applyBorder="1" applyProtection="1"/>
    <xf numFmtId="170" fontId="5" fillId="0" borderId="12" xfId="0" applyNumberFormat="1" applyFont="1" applyBorder="1" applyAlignment="1" applyProtection="1">
      <alignment horizontal="left" vertical="center" wrapText="1"/>
      <protection locked="0"/>
    </xf>
    <xf numFmtId="170" fontId="5" fillId="3" borderId="8" xfId="0" applyNumberFormat="1" applyFont="1" applyFill="1" applyBorder="1" applyProtection="1"/>
    <xf numFmtId="3" fontId="5" fillId="3" borderId="6" xfId="0" applyNumberFormat="1" applyFont="1" applyFill="1" applyBorder="1" applyProtection="1"/>
    <xf numFmtId="170" fontId="5" fillId="0" borderId="6" xfId="0" applyNumberFormat="1" applyFont="1" applyBorder="1" applyAlignment="1" applyProtection="1">
      <alignment horizontal="left" vertical="center" wrapText="1"/>
      <protection locked="0"/>
    </xf>
    <xf numFmtId="170" fontId="5" fillId="3" borderId="7" xfId="0" applyNumberFormat="1" applyFont="1" applyFill="1" applyBorder="1" applyProtection="1"/>
    <xf numFmtId="0" fontId="4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vertical="top" wrapText="1"/>
    </xf>
    <xf numFmtId="0" fontId="3" fillId="3" borderId="39" xfId="13" applyFont="1" applyFill="1" applyBorder="1" applyAlignment="1" applyProtection="1">
      <alignment vertical="center" wrapText="1"/>
    </xf>
    <xf numFmtId="0" fontId="3" fillId="3" borderId="12" xfId="13" applyFont="1" applyFill="1" applyBorder="1" applyAlignment="1" applyProtection="1">
      <alignment vertical="center" wrapText="1"/>
    </xf>
    <xf numFmtId="0" fontId="3" fillId="3" borderId="6" xfId="13" applyFont="1" applyFill="1" applyBorder="1" applyAlignment="1" applyProtection="1">
      <alignment vertical="center" wrapText="1"/>
    </xf>
    <xf numFmtId="0" fontId="5" fillId="3" borderId="12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3" fillId="3" borderId="5" xfId="13" applyFont="1" applyFill="1" applyBorder="1" applyAlignment="1" applyProtection="1">
      <alignment vertical="center" wrapText="1"/>
    </xf>
    <xf numFmtId="0" fontId="5" fillId="6" borderId="0" xfId="0" applyFont="1" applyFill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5" fillId="0" borderId="34" xfId="0" applyFont="1" applyBorder="1" applyProtection="1"/>
    <xf numFmtId="0" fontId="5" fillId="0" borderId="16" xfId="0" applyFont="1" applyBorder="1" applyAlignment="1" applyProtection="1">
      <alignment horizontal="center" vertical="top" wrapText="1"/>
    </xf>
    <xf numFmtId="0" fontId="5" fillId="6" borderId="16" xfId="0" applyFont="1" applyFill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5" xfId="0" applyFont="1" applyBorder="1" applyAlignment="1" applyProtection="1">
      <alignment horizontal="left" vertical="top" wrapText="1"/>
    </xf>
    <xf numFmtId="0" fontId="5" fillId="0" borderId="34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left" vertical="top" wrapText="1"/>
    </xf>
    <xf numFmtId="0" fontId="5" fillId="0" borderId="27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168" fontId="4" fillId="0" borderId="0" xfId="1" applyNumberFormat="1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0" fillId="0" borderId="0" xfId="0" applyProtection="1"/>
    <xf numFmtId="0" fontId="5" fillId="0" borderId="34" xfId="0" applyFont="1" applyFill="1" applyBorder="1" applyProtection="1"/>
    <xf numFmtId="0" fontId="5" fillId="0" borderId="3" xfId="0" applyFont="1" applyFill="1" applyBorder="1" applyProtection="1"/>
    <xf numFmtId="2" fontId="4" fillId="0" borderId="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 vertical="center"/>
    </xf>
    <xf numFmtId="171" fontId="4" fillId="0" borderId="0" xfId="17" applyNumberFormat="1" applyFont="1" applyBorder="1" applyAlignment="1" applyProtection="1">
      <alignment horizontal="left"/>
    </xf>
    <xf numFmtId="171" fontId="5" fillId="0" borderId="3" xfId="17" applyNumberFormat="1" applyFont="1" applyBorder="1" applyAlignment="1" applyProtection="1">
      <alignment horizontal="left" vertical="top" wrapText="1"/>
    </xf>
    <xf numFmtId="171" fontId="5" fillId="0" borderId="39" xfId="17" applyNumberFormat="1" applyFont="1" applyBorder="1" applyAlignment="1" applyProtection="1">
      <alignment vertical="center" wrapText="1"/>
      <protection locked="0"/>
    </xf>
    <xf numFmtId="171" fontId="5" fillId="0" borderId="26" xfId="17" applyNumberFormat="1" applyFont="1" applyBorder="1" applyAlignment="1" applyProtection="1">
      <alignment horizontal="left" vertical="center" wrapText="1"/>
      <protection locked="0"/>
    </xf>
    <xf numFmtId="171" fontId="5" fillId="0" borderId="22" xfId="17" applyNumberFormat="1" applyFont="1" applyBorder="1" applyAlignment="1" applyProtection="1">
      <alignment horizontal="left" vertical="center" wrapText="1"/>
      <protection locked="0"/>
    </xf>
    <xf numFmtId="171" fontId="5" fillId="0" borderId="5" xfId="17" applyNumberFormat="1" applyFont="1" applyBorder="1" applyProtection="1">
      <protection locked="0"/>
    </xf>
    <xf numFmtId="171" fontId="5" fillId="6" borderId="5" xfId="17" applyNumberFormat="1" applyFont="1" applyFill="1" applyBorder="1" applyProtection="1">
      <protection locked="0"/>
    </xf>
    <xf numFmtId="171" fontId="5" fillId="6" borderId="22" xfId="17" applyNumberFormat="1" applyFont="1" applyFill="1" applyBorder="1" applyProtection="1">
      <protection locked="0"/>
    </xf>
    <xf numFmtId="171" fontId="7" fillId="0" borderId="26" xfId="17" applyNumberFormat="1" applyFont="1" applyFill="1" applyBorder="1" applyAlignment="1" applyProtection="1">
      <alignment horizontal="center" vertical="center"/>
      <protection locked="0"/>
    </xf>
    <xf numFmtId="171" fontId="8" fillId="0" borderId="5" xfId="17" applyNumberFormat="1" applyFont="1" applyFill="1" applyBorder="1" applyAlignment="1" applyProtection="1">
      <alignment horizontal="center" vertical="center"/>
      <protection locked="0"/>
    </xf>
    <xf numFmtId="171" fontId="7" fillId="0" borderId="5" xfId="17" applyNumberFormat="1" applyFont="1" applyFill="1" applyBorder="1" applyAlignment="1" applyProtection="1">
      <alignment horizontal="center" vertical="center"/>
      <protection locked="0"/>
    </xf>
    <xf numFmtId="171" fontId="5" fillId="6" borderId="19" xfId="17" applyNumberFormat="1" applyFont="1" applyFill="1" applyBorder="1" applyProtection="1"/>
    <xf numFmtId="171" fontId="5" fillId="0" borderId="0" xfId="17" applyNumberFormat="1" applyFont="1" applyBorder="1" applyProtection="1"/>
    <xf numFmtId="171" fontId="5" fillId="6" borderId="3" xfId="17" applyNumberFormat="1" applyFont="1" applyFill="1" applyBorder="1" applyProtection="1"/>
    <xf numFmtId="171" fontId="5" fillId="0" borderId="0" xfId="17" applyNumberFormat="1" applyFont="1" applyProtection="1"/>
    <xf numFmtId="171" fontId="7" fillId="4" borderId="26" xfId="17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5" fillId="0" borderId="16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5" fillId="0" borderId="34" xfId="0" applyFont="1" applyBorder="1" applyAlignment="1" applyProtection="1">
      <alignment horizontal="left"/>
    </xf>
    <xf numFmtId="0" fontId="0" fillId="0" borderId="3" xfId="0" applyBorder="1" applyAlignment="1" applyProtection="1"/>
    <xf numFmtId="0" fontId="0" fillId="0" borderId="3" xfId="0" applyBorder="1" applyProtection="1"/>
    <xf numFmtId="0" fontId="0" fillId="0" borderId="27" xfId="0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5" fillId="0" borderId="18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34" xfId="0" applyFont="1" applyBorder="1" applyProtection="1"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8" fontId="4" fillId="0" borderId="0" xfId="1" applyNumberFormat="1" applyFont="1" applyBorder="1" applyAlignment="1" applyProtection="1">
      <alignment horizontal="center" vertical="center" wrapText="1"/>
      <protection locked="0"/>
    </xf>
    <xf numFmtId="171" fontId="4" fillId="0" borderId="0" xfId="17" applyNumberFormat="1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5" fillId="3" borderId="39" xfId="0" applyFont="1" applyFill="1" applyBorder="1" applyAlignment="1" applyProtection="1">
      <alignment horizontal="left" vertical="center" wrapText="1"/>
    </xf>
    <xf numFmtId="168" fontId="3" fillId="3" borderId="39" xfId="1" applyNumberFormat="1" applyFont="1" applyFill="1" applyBorder="1" applyAlignment="1" applyProtection="1">
      <alignment horizontal="left" vertical="center" wrapText="1"/>
    </xf>
    <xf numFmtId="0" fontId="3" fillId="3" borderId="39" xfId="13" applyFont="1" applyFill="1" applyBorder="1" applyAlignment="1" applyProtection="1">
      <alignment horizontal="left" vertical="center" wrapText="1"/>
    </xf>
    <xf numFmtId="170" fontId="4" fillId="7" borderId="40" xfId="0" applyNumberFormat="1" applyFont="1" applyFill="1" applyBorder="1" applyAlignment="1" applyProtection="1">
      <alignment horizontal="left" vertical="center" wrapText="1"/>
    </xf>
    <xf numFmtId="3" fontId="3" fillId="3" borderId="12" xfId="13" applyNumberFormat="1" applyFont="1" applyFill="1" applyBorder="1" applyAlignment="1" applyProtection="1">
      <alignment horizontal="right" vertical="center" wrapText="1"/>
    </xf>
    <xf numFmtId="3" fontId="3" fillId="3" borderId="6" xfId="13" applyNumberFormat="1" applyFont="1" applyFill="1" applyBorder="1" applyAlignment="1" applyProtection="1">
      <alignment horizontal="right" vertical="center" wrapText="1"/>
    </xf>
    <xf numFmtId="171" fontId="4" fillId="2" borderId="27" xfId="0" applyNumberFormat="1" applyFont="1" applyFill="1" applyBorder="1" applyProtection="1"/>
    <xf numFmtId="0" fontId="20" fillId="9" borderId="20" xfId="0" applyFont="1" applyFill="1" applyBorder="1" applyAlignment="1" applyProtection="1">
      <alignment horizontal="center" vertical="center" wrapText="1"/>
    </xf>
    <xf numFmtId="0" fontId="20" fillId="9" borderId="21" xfId="0" applyFont="1" applyFill="1" applyBorder="1" applyAlignment="1" applyProtection="1">
      <alignment horizontal="center" vertical="center" wrapText="1"/>
    </xf>
    <xf numFmtId="168" fontId="20" fillId="9" borderId="21" xfId="1" applyNumberFormat="1" applyFont="1" applyFill="1" applyBorder="1" applyAlignment="1" applyProtection="1">
      <alignment horizontal="center" vertical="center" wrapText="1"/>
    </xf>
    <xf numFmtId="0" fontId="20" fillId="9" borderId="15" xfId="0" applyFont="1" applyFill="1" applyBorder="1" applyAlignment="1" applyProtection="1">
      <alignment horizontal="center" vertical="center" wrapText="1"/>
    </xf>
    <xf numFmtId="171" fontId="20" fillId="9" borderId="21" xfId="17" applyNumberFormat="1" applyFont="1" applyFill="1" applyBorder="1" applyAlignment="1" applyProtection="1">
      <alignment horizontal="center" vertical="center" wrapText="1"/>
    </xf>
    <xf numFmtId="171" fontId="5" fillId="0" borderId="0" xfId="17" applyNumberFormat="1" applyFont="1" applyBorder="1" applyAlignment="1" applyProtection="1">
      <alignment horizontal="left" vertical="top" wrapText="1"/>
    </xf>
    <xf numFmtId="171" fontId="0" fillId="0" borderId="3" xfId="17" applyNumberFormat="1" applyFont="1" applyBorder="1" applyProtection="1"/>
    <xf numFmtId="0" fontId="0" fillId="0" borderId="16" xfId="0" applyBorder="1" applyProtection="1"/>
    <xf numFmtId="0" fontId="0" fillId="0" borderId="0" xfId="0" applyBorder="1" applyProtection="1"/>
    <xf numFmtId="171" fontId="0" fillId="0" borderId="0" xfId="17" applyNumberFormat="1" applyFont="1" applyBorder="1" applyProtection="1"/>
    <xf numFmtId="0" fontId="0" fillId="0" borderId="35" xfId="0" applyBorder="1" applyProtection="1"/>
    <xf numFmtId="171" fontId="0" fillId="0" borderId="0" xfId="17" applyNumberFormat="1" applyFont="1" applyProtection="1"/>
    <xf numFmtId="171" fontId="3" fillId="0" borderId="12" xfId="17" applyNumberFormat="1" applyFont="1" applyFill="1" applyBorder="1" applyAlignment="1" applyProtection="1">
      <alignment horizontal="left" vertical="center" wrapText="1"/>
      <protection locked="0"/>
    </xf>
    <xf numFmtId="171" fontId="3" fillId="0" borderId="5" xfId="17" applyNumberFormat="1" applyFont="1" applyFill="1" applyBorder="1" applyAlignment="1" applyProtection="1">
      <alignment horizontal="left" vertical="center" wrapText="1"/>
      <protection locked="0"/>
    </xf>
    <xf numFmtId="171" fontId="3" fillId="0" borderId="6" xfId="17" applyNumberFormat="1" applyFont="1" applyFill="1" applyBorder="1" applyAlignment="1" applyProtection="1">
      <alignment horizontal="left" vertical="center" wrapText="1"/>
      <protection locked="0"/>
    </xf>
    <xf numFmtId="171" fontId="7" fillId="0" borderId="12" xfId="17" applyNumberFormat="1" applyFont="1" applyFill="1" applyBorder="1" applyAlignment="1" applyProtection="1">
      <alignment horizontal="center" vertical="center"/>
      <protection locked="0"/>
    </xf>
    <xf numFmtId="171" fontId="7" fillId="0" borderId="6" xfId="17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168" fontId="4" fillId="2" borderId="21" xfId="1" applyNumberFormat="1" applyFont="1" applyFill="1" applyBorder="1" applyAlignment="1" applyProtection="1">
      <alignment horizontal="center"/>
    </xf>
    <xf numFmtId="170" fontId="4" fillId="2" borderId="21" xfId="0" applyNumberFormat="1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vertical="top" wrapText="1"/>
    </xf>
    <xf numFmtId="171" fontId="2" fillId="0" borderId="0" xfId="0" applyNumberFormat="1" applyFont="1" applyBorder="1" applyAlignment="1" applyProtection="1">
      <alignment horizontal="center" vertical="center" wrapText="1"/>
    </xf>
    <xf numFmtId="171" fontId="7" fillId="0" borderId="3" xfId="0" applyNumberFormat="1" applyFont="1" applyBorder="1" applyAlignment="1" applyProtection="1">
      <alignment vertical="top" wrapText="1"/>
    </xf>
    <xf numFmtId="171" fontId="20" fillId="9" borderId="15" xfId="0" applyNumberFormat="1" applyFont="1" applyFill="1" applyBorder="1" applyAlignment="1" applyProtection="1">
      <alignment horizontal="center" vertical="center" wrapText="1"/>
    </xf>
    <xf numFmtId="171" fontId="5" fillId="0" borderId="26" xfId="17" applyNumberFormat="1" applyFont="1" applyBorder="1" applyProtection="1">
      <protection locked="0"/>
    </xf>
    <xf numFmtId="171" fontId="5" fillId="0" borderId="0" xfId="0" applyNumberFormat="1" applyFont="1" applyProtection="1"/>
    <xf numFmtId="0" fontId="2" fillId="0" borderId="3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vertical="top" wrapText="1"/>
    </xf>
    <xf numFmtId="0" fontId="5" fillId="3" borderId="28" xfId="0" applyFont="1" applyFill="1" applyBorder="1" applyAlignment="1" applyProtection="1">
      <alignment horizontal="center" vertical="center"/>
    </xf>
    <xf numFmtId="170" fontId="5" fillId="3" borderId="29" xfId="0" applyNumberFormat="1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171" fontId="5" fillId="0" borderId="0" xfId="0" applyNumberFormat="1" applyFont="1" applyBorder="1" applyProtection="1"/>
    <xf numFmtId="0" fontId="5" fillId="0" borderId="3" xfId="0" applyFont="1" applyBorder="1" applyProtection="1"/>
    <xf numFmtId="171" fontId="5" fillId="0" borderId="3" xfId="0" applyNumberFormat="1" applyFont="1" applyBorder="1" applyProtection="1"/>
    <xf numFmtId="0" fontId="5" fillId="0" borderId="27" xfId="0" applyFont="1" applyBorder="1" applyProtection="1"/>
    <xf numFmtId="2" fontId="4" fillId="0" borderId="16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wrapText="1"/>
    </xf>
    <xf numFmtId="0" fontId="5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169" fontId="11" fillId="3" borderId="9" xfId="0" applyNumberFormat="1" applyFont="1" applyFill="1" applyBorder="1" applyAlignment="1" applyProtection="1">
      <alignment horizontal="center" vertical="center" wrapText="1"/>
    </xf>
    <xf numFmtId="169" fontId="11" fillId="3" borderId="10" xfId="0" applyNumberFormat="1" applyFont="1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5" fillId="0" borderId="19" xfId="0" applyFont="1" applyBorder="1" applyProtection="1">
      <protection locked="0"/>
    </xf>
    <xf numFmtId="0" fontId="5" fillId="0" borderId="3" xfId="0" applyFont="1" applyBorder="1" applyProtection="1">
      <protection locked="0"/>
    </xf>
    <xf numFmtId="171" fontId="10" fillId="3" borderId="8" xfId="17" applyNumberFormat="1" applyFont="1" applyFill="1" applyBorder="1" applyAlignment="1" applyProtection="1">
      <alignment wrapText="1"/>
    </xf>
    <xf numFmtId="171" fontId="10" fillId="3" borderId="7" xfId="17" applyNumberFormat="1" applyFont="1" applyFill="1" applyBorder="1" applyAlignment="1" applyProtection="1">
      <alignment wrapText="1"/>
    </xf>
    <xf numFmtId="0" fontId="10" fillId="6" borderId="16" xfId="0" applyFont="1" applyFill="1" applyBorder="1" applyProtection="1"/>
    <xf numFmtId="0" fontId="10" fillId="6" borderId="0" xfId="0" applyFont="1" applyFill="1" applyBorder="1" applyProtection="1"/>
    <xf numFmtId="0" fontId="10" fillId="6" borderId="35" xfId="0" applyFont="1" applyFill="1" applyBorder="1" applyProtection="1"/>
    <xf numFmtId="0" fontId="5" fillId="0" borderId="1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4" fillId="0" borderId="34" xfId="0" applyNumberFormat="1" applyFont="1" applyBorder="1" applyAlignment="1" applyProtection="1">
      <alignment horizontal="center" wrapText="1"/>
    </xf>
    <xf numFmtId="2" fontId="4" fillId="0" borderId="3" xfId="0" applyNumberFormat="1" applyFont="1" applyBorder="1" applyAlignment="1" applyProtection="1">
      <alignment horizontal="center" wrapText="1"/>
    </xf>
    <xf numFmtId="170" fontId="16" fillId="9" borderId="34" xfId="0" applyNumberFormat="1" applyFont="1" applyFill="1" applyBorder="1" applyAlignment="1" applyProtection="1">
      <alignment vertical="center" wrapText="1"/>
    </xf>
    <xf numFmtId="170" fontId="16" fillId="9" borderId="43" xfId="0" applyNumberFormat="1" applyFont="1" applyFill="1" applyBorder="1" applyAlignment="1" applyProtection="1">
      <alignment vertical="center" wrapText="1"/>
    </xf>
    <xf numFmtId="171" fontId="10" fillId="3" borderId="12" xfId="17" applyNumberFormat="1" applyFont="1" applyFill="1" applyBorder="1" applyAlignment="1" applyProtection="1">
      <alignment wrapText="1"/>
    </xf>
    <xf numFmtId="171" fontId="10" fillId="3" borderId="6" xfId="17" applyNumberFormat="1" applyFont="1" applyFill="1" applyBorder="1" applyAlignment="1" applyProtection="1">
      <alignment wrapText="1"/>
    </xf>
    <xf numFmtId="170" fontId="16" fillId="9" borderId="41" xfId="0" applyNumberFormat="1" applyFont="1" applyFill="1" applyBorder="1" applyAlignment="1" applyProtection="1">
      <alignment vertical="center" wrapText="1"/>
    </xf>
    <xf numFmtId="0" fontId="4" fillId="0" borderId="16" xfId="0" applyFont="1" applyBorder="1" applyAlignment="1" applyProtection="1">
      <protection locked="0"/>
    </xf>
    <xf numFmtId="0" fontId="4" fillId="0" borderId="27" xfId="0" applyFont="1" applyBorder="1" applyAlignment="1" applyProtection="1">
      <alignment horizontal="left"/>
    </xf>
    <xf numFmtId="2" fontId="4" fillId="0" borderId="35" xfId="0" applyNumberFormat="1" applyFont="1" applyBorder="1" applyAlignment="1" applyProtection="1">
      <alignment vertical="center" wrapText="1"/>
    </xf>
    <xf numFmtId="0" fontId="5" fillId="0" borderId="35" xfId="0" applyFont="1" applyFill="1" applyBorder="1" applyProtection="1"/>
    <xf numFmtId="0" fontId="10" fillId="6" borderId="16" xfId="0" applyFont="1" applyFill="1" applyBorder="1" applyProtection="1">
      <protection locked="0"/>
    </xf>
    <xf numFmtId="0" fontId="10" fillId="6" borderId="0" xfId="0" applyFont="1" applyFill="1" applyBorder="1" applyProtection="1">
      <protection locked="0"/>
    </xf>
    <xf numFmtId="0" fontId="10" fillId="6" borderId="35" xfId="0" applyFont="1" applyFill="1" applyBorder="1" applyProtection="1">
      <protection locked="0"/>
    </xf>
    <xf numFmtId="0" fontId="0" fillId="0" borderId="35" xfId="0" applyBorder="1" applyProtection="1">
      <protection locked="0"/>
    </xf>
    <xf numFmtId="171" fontId="10" fillId="0" borderId="12" xfId="17" applyNumberFormat="1" applyFont="1" applyFill="1" applyBorder="1" applyAlignment="1" applyProtection="1">
      <alignment wrapText="1"/>
      <protection locked="0"/>
    </xf>
    <xf numFmtId="171" fontId="10" fillId="0" borderId="6" xfId="17" applyNumberFormat="1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3" borderId="5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 wrapText="1"/>
    </xf>
    <xf numFmtId="3" fontId="3" fillId="3" borderId="29" xfId="3" applyNumberFormat="1" applyFont="1" applyFill="1" applyBorder="1" applyAlignment="1" applyProtection="1">
      <alignment horizontal="center" vertical="center" wrapText="1"/>
    </xf>
    <xf numFmtId="3" fontId="3" fillId="3" borderId="1" xfId="3" applyNumberFormat="1" applyFont="1" applyFill="1" applyBorder="1" applyAlignment="1" applyProtection="1">
      <alignment horizontal="center" vertical="center" wrapText="1"/>
    </xf>
    <xf numFmtId="3" fontId="3" fillId="3" borderId="7" xfId="3" applyNumberFormat="1" applyFont="1" applyFill="1" applyBorder="1" applyAlignment="1" applyProtection="1">
      <alignment horizontal="center" vertical="center" wrapText="1"/>
    </xf>
    <xf numFmtId="0" fontId="3" fillId="0" borderId="0" xfId="13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/>
    </xf>
    <xf numFmtId="0" fontId="3" fillId="3" borderId="5" xfId="0" applyFont="1" applyFill="1" applyBorder="1" applyAlignment="1" applyProtection="1">
      <alignment horizontal="left" vertical="top" wrapText="1"/>
    </xf>
    <xf numFmtId="0" fontId="5" fillId="3" borderId="5" xfId="0" applyFont="1" applyFill="1" applyBorder="1" applyAlignment="1" applyProtection="1">
      <alignment horizontal="left" vertical="top" wrapText="1"/>
    </xf>
    <xf numFmtId="0" fontId="3" fillId="3" borderId="6" xfId="0" applyFont="1" applyFill="1" applyBorder="1" applyAlignment="1" applyProtection="1">
      <alignment horizontal="left" vertical="top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0" xfId="0" applyBorder="1"/>
    <xf numFmtId="168" fontId="5" fillId="3" borderId="29" xfId="0" applyNumberFormat="1" applyFont="1" applyFill="1" applyBorder="1" applyAlignment="1" applyProtection="1">
      <alignment horizontal="center" vertical="center"/>
    </xf>
    <xf numFmtId="168" fontId="5" fillId="3" borderId="1" xfId="0" applyNumberFormat="1" applyFont="1" applyFill="1" applyBorder="1" applyAlignment="1" applyProtection="1">
      <alignment horizontal="center" vertical="center"/>
    </xf>
    <xf numFmtId="168" fontId="5" fillId="3" borderId="7" xfId="0" applyNumberFormat="1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3" fontId="3" fillId="0" borderId="0" xfId="3" applyNumberFormat="1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wrapText="1"/>
    </xf>
    <xf numFmtId="3" fontId="3" fillId="3" borderId="5" xfId="3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3" fontId="3" fillId="3" borderId="26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3" fontId="3" fillId="3" borderId="6" xfId="3" applyNumberFormat="1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/>
    </xf>
    <xf numFmtId="0" fontId="14" fillId="2" borderId="14" xfId="0" applyFont="1" applyFill="1" applyBorder="1" applyAlignment="1" applyProtection="1">
      <alignment horizontal="center"/>
    </xf>
    <xf numFmtId="2" fontId="4" fillId="0" borderId="18" xfId="0" applyNumberFormat="1" applyFont="1" applyBorder="1" applyAlignment="1" applyProtection="1">
      <alignment horizontal="center" wrapText="1"/>
    </xf>
    <xf numFmtId="2" fontId="4" fillId="0" borderId="19" xfId="0" applyNumberFormat="1" applyFont="1" applyBorder="1" applyAlignment="1" applyProtection="1">
      <alignment horizontal="center" wrapText="1"/>
    </xf>
    <xf numFmtId="2" fontId="4" fillId="0" borderId="24" xfId="0" applyNumberFormat="1" applyFont="1" applyBorder="1" applyAlignment="1" applyProtection="1">
      <alignment horizontal="center" wrapText="1"/>
    </xf>
    <xf numFmtId="0" fontId="6" fillId="7" borderId="13" xfId="0" applyFont="1" applyFill="1" applyBorder="1" applyAlignment="1" applyProtection="1">
      <alignment horizontal="left" vertical="center" wrapText="1"/>
    </xf>
    <xf numFmtId="0" fontId="6" fillId="7" borderId="14" xfId="0" applyFont="1" applyFill="1" applyBorder="1" applyAlignment="1" applyProtection="1">
      <alignment horizontal="left" vertical="center" wrapText="1"/>
    </xf>
    <xf numFmtId="0" fontId="6" fillId="7" borderId="15" xfId="0" applyFont="1" applyFill="1" applyBorder="1" applyAlignment="1" applyProtection="1">
      <alignment horizontal="left" vertical="center" wrapText="1"/>
    </xf>
    <xf numFmtId="0" fontId="14" fillId="8" borderId="13" xfId="0" applyFont="1" applyFill="1" applyBorder="1" applyAlignment="1" applyProtection="1">
      <alignment horizontal="center" vertical="center" wrapText="1"/>
    </xf>
    <xf numFmtId="0" fontId="14" fillId="8" borderId="14" xfId="0" applyFont="1" applyFill="1" applyBorder="1" applyAlignment="1" applyProtection="1">
      <alignment horizontal="center" vertical="center" wrapText="1"/>
    </xf>
    <xf numFmtId="0" fontId="14" fillId="8" borderId="15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8" fillId="6" borderId="0" xfId="0" applyFont="1" applyFill="1" applyBorder="1" applyAlignment="1" applyProtection="1">
      <alignment horizontal="center" wrapText="1"/>
      <protection locked="0"/>
    </xf>
    <xf numFmtId="0" fontId="18" fillId="6" borderId="35" xfId="0" applyFont="1" applyFill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3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5" xfId="0" applyFont="1" applyBorder="1" applyAlignment="1" applyProtection="1">
      <alignment horizontal="left" vertical="top" wrapText="1"/>
    </xf>
    <xf numFmtId="0" fontId="4" fillId="5" borderId="13" xfId="0" applyFont="1" applyFill="1" applyBorder="1" applyAlignment="1" applyProtection="1">
      <alignment horizontal="left" vertical="center" wrapText="1"/>
    </xf>
    <xf numFmtId="0" fontId="4" fillId="5" borderId="14" xfId="0" applyFont="1" applyFill="1" applyBorder="1" applyAlignment="1" applyProtection="1">
      <alignment horizontal="left" vertical="center" wrapText="1"/>
    </xf>
    <xf numFmtId="0" fontId="4" fillId="5" borderId="15" xfId="0" applyFont="1" applyFill="1" applyBorder="1" applyAlignment="1" applyProtection="1">
      <alignment horizontal="left" vertical="center" wrapText="1"/>
    </xf>
    <xf numFmtId="0" fontId="0" fillId="0" borderId="14" xfId="0" applyBorder="1" applyProtection="1"/>
    <xf numFmtId="0" fontId="0" fillId="0" borderId="15" xfId="0" applyBorder="1" applyProtection="1"/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14" fillId="8" borderId="18" xfId="0" applyFont="1" applyFill="1" applyBorder="1" applyAlignment="1" applyProtection="1">
      <alignment horizontal="center" vertical="center" wrapText="1"/>
    </xf>
    <xf numFmtId="0" fontId="14" fillId="8" borderId="19" xfId="0" applyFont="1" applyFill="1" applyBorder="1" applyAlignment="1" applyProtection="1">
      <alignment horizontal="center" vertical="center" wrapText="1"/>
    </xf>
    <xf numFmtId="0" fontId="14" fillId="8" borderId="24" xfId="0" applyFont="1" applyFill="1" applyBorder="1" applyAlignment="1" applyProtection="1">
      <alignment horizontal="center" vertical="center" wrapText="1"/>
    </xf>
    <xf numFmtId="0" fontId="6" fillId="7" borderId="16" xfId="0" applyFont="1" applyFill="1" applyBorder="1" applyAlignment="1" applyProtection="1">
      <alignment horizontal="right" vertical="center" wrapText="1"/>
    </xf>
    <xf numFmtId="0" fontId="6" fillId="7" borderId="0" xfId="0" applyFont="1" applyFill="1" applyBorder="1" applyAlignment="1" applyProtection="1">
      <alignment horizontal="right" vertical="center" wrapText="1"/>
    </xf>
    <xf numFmtId="0" fontId="6" fillId="7" borderId="35" xfId="0" applyFont="1" applyFill="1" applyBorder="1" applyAlignment="1" applyProtection="1">
      <alignment horizontal="right" vertical="center" wrapText="1"/>
    </xf>
    <xf numFmtId="0" fontId="4" fillId="5" borderId="18" xfId="0" applyFont="1" applyFill="1" applyBorder="1" applyAlignment="1" applyProtection="1">
      <alignment horizontal="left" vertical="center" wrapText="1"/>
    </xf>
    <xf numFmtId="0" fontId="4" fillId="5" borderId="19" xfId="0" applyFont="1" applyFill="1" applyBorder="1" applyAlignment="1" applyProtection="1">
      <alignment horizontal="left" vertical="center" wrapText="1"/>
    </xf>
    <xf numFmtId="0" fontId="4" fillId="5" borderId="24" xfId="0" applyFont="1" applyFill="1" applyBorder="1" applyAlignment="1" applyProtection="1">
      <alignment horizontal="left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</xf>
    <xf numFmtId="0" fontId="6" fillId="7" borderId="34" xfId="0" applyFont="1" applyFill="1" applyBorder="1" applyAlignment="1" applyProtection="1">
      <alignment horizontal="right" vertical="center" wrapText="1"/>
    </xf>
    <xf numFmtId="0" fontId="6" fillId="7" borderId="3" xfId="0" applyFont="1" applyFill="1" applyBorder="1" applyAlignment="1" applyProtection="1">
      <alignment horizontal="right" vertical="center" wrapText="1"/>
    </xf>
    <xf numFmtId="0" fontId="6" fillId="7" borderId="27" xfId="0" applyFont="1" applyFill="1" applyBorder="1" applyAlignment="1" applyProtection="1">
      <alignment horizontal="right" vertical="center" wrapText="1"/>
    </xf>
    <xf numFmtId="0" fontId="14" fillId="8" borderId="9" xfId="0" applyFont="1" applyFill="1" applyBorder="1" applyAlignment="1" applyProtection="1">
      <alignment horizontal="center" vertical="center" wrapText="1"/>
    </xf>
    <xf numFmtId="0" fontId="14" fillId="8" borderId="12" xfId="0" applyFont="1" applyFill="1" applyBorder="1" applyAlignment="1" applyProtection="1">
      <alignment horizontal="center" vertical="center" wrapText="1"/>
    </xf>
    <xf numFmtId="0" fontId="14" fillId="8" borderId="8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right"/>
    </xf>
    <xf numFmtId="0" fontId="14" fillId="2" borderId="14" xfId="0" applyFont="1" applyFill="1" applyBorder="1" applyAlignment="1" applyProtection="1">
      <alignment horizontal="right"/>
    </xf>
    <xf numFmtId="0" fontId="14" fillId="2" borderId="34" xfId="0" applyFont="1" applyFill="1" applyBorder="1" applyAlignment="1" applyProtection="1">
      <alignment horizontal="right"/>
    </xf>
    <xf numFmtId="0" fontId="14" fillId="2" borderId="3" xfId="0" applyFont="1" applyFill="1" applyBorder="1" applyAlignment="1" applyProtection="1">
      <alignment horizontal="right"/>
    </xf>
    <xf numFmtId="0" fontId="4" fillId="5" borderId="18" xfId="0" applyFont="1" applyFill="1" applyBorder="1" applyAlignment="1" applyProtection="1">
      <alignment vertical="center" wrapText="1"/>
    </xf>
    <xf numFmtId="0" fontId="4" fillId="5" borderId="19" xfId="0" applyFont="1" applyFill="1" applyBorder="1" applyAlignment="1" applyProtection="1">
      <alignment vertical="center" wrapText="1"/>
    </xf>
    <xf numFmtId="0" fontId="4" fillId="5" borderId="24" xfId="0" applyFont="1" applyFill="1" applyBorder="1" applyAlignment="1" applyProtection="1">
      <alignment vertical="center" wrapText="1"/>
    </xf>
    <xf numFmtId="0" fontId="4" fillId="5" borderId="16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4" fillId="5" borderId="35" xfId="0" applyFont="1" applyFill="1" applyBorder="1" applyAlignment="1" applyProtection="1">
      <alignment horizontal="left" vertical="center" wrapText="1"/>
    </xf>
    <xf numFmtId="2" fontId="4" fillId="0" borderId="16" xfId="0" applyNumberFormat="1" applyFont="1" applyBorder="1" applyAlignment="1" applyProtection="1">
      <alignment horizontal="center" wrapText="1"/>
    </xf>
    <xf numFmtId="2" fontId="4" fillId="0" borderId="0" xfId="0" applyNumberFormat="1" applyFont="1" applyBorder="1" applyAlignment="1" applyProtection="1">
      <alignment horizontal="center" wrapText="1"/>
    </xf>
    <xf numFmtId="0" fontId="7" fillId="0" borderId="16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35" xfId="0" applyFont="1" applyBorder="1" applyAlignment="1" applyProtection="1">
      <alignment horizontal="left" vertical="top" wrapText="1"/>
    </xf>
    <xf numFmtId="0" fontId="20" fillId="9" borderId="13" xfId="0" applyFont="1" applyFill="1" applyBorder="1" applyAlignment="1" applyProtection="1">
      <alignment horizontal="center" vertical="center" wrapText="1"/>
    </xf>
    <xf numFmtId="0" fontId="20" fillId="9" borderId="14" xfId="0" applyFont="1" applyFill="1" applyBorder="1" applyAlignment="1" applyProtection="1">
      <alignment horizontal="center" vertical="center" wrapText="1"/>
    </xf>
    <xf numFmtId="0" fontId="20" fillId="9" borderId="15" xfId="0" applyFont="1" applyFill="1" applyBorder="1" applyAlignment="1" applyProtection="1">
      <alignment horizontal="center" vertical="center" wrapText="1"/>
    </xf>
    <xf numFmtId="0" fontId="20" fillId="9" borderId="25" xfId="0" applyFont="1" applyFill="1" applyBorder="1" applyAlignment="1" applyProtection="1">
      <alignment horizontal="center" vertical="center" wrapText="1"/>
    </xf>
    <xf numFmtId="0" fontId="20" fillId="9" borderId="23" xfId="0" applyFont="1" applyFill="1" applyBorder="1" applyAlignment="1" applyProtection="1">
      <alignment horizontal="center" vertical="center" wrapText="1"/>
    </xf>
    <xf numFmtId="168" fontId="20" fillId="9" borderId="25" xfId="1" applyNumberFormat="1" applyFont="1" applyFill="1" applyBorder="1" applyAlignment="1" applyProtection="1">
      <alignment horizontal="center" vertical="center" wrapText="1"/>
    </xf>
    <xf numFmtId="168" fontId="20" fillId="9" borderId="23" xfId="1" applyNumberFormat="1" applyFont="1" applyFill="1" applyBorder="1" applyAlignment="1" applyProtection="1">
      <alignment horizontal="center" vertical="center" wrapText="1"/>
    </xf>
    <xf numFmtId="0" fontId="20" fillId="9" borderId="13" xfId="1" applyNumberFormat="1" applyFont="1" applyFill="1" applyBorder="1" applyAlignment="1" applyProtection="1">
      <alignment horizontal="center" vertical="center" wrapText="1"/>
    </xf>
    <xf numFmtId="0" fontId="20" fillId="9" borderId="14" xfId="1" applyNumberFormat="1" applyFont="1" applyFill="1" applyBorder="1" applyAlignment="1" applyProtection="1">
      <alignment horizontal="center" vertical="center" wrapText="1"/>
    </xf>
    <xf numFmtId="0" fontId="20" fillId="9" borderId="15" xfId="1" applyNumberFormat="1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center"/>
    </xf>
    <xf numFmtId="0" fontId="4" fillId="2" borderId="19" xfId="0" applyFont="1" applyFill="1" applyBorder="1" applyAlignment="1" applyProtection="1">
      <alignment horizontal="center"/>
    </xf>
    <xf numFmtId="0" fontId="4" fillId="2" borderId="24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wrapText="1"/>
    </xf>
    <xf numFmtId="0" fontId="4" fillId="2" borderId="15" xfId="0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wrapText="1"/>
    </xf>
    <xf numFmtId="0" fontId="4" fillId="2" borderId="35" xfId="0" applyFont="1" applyFill="1" applyBorder="1" applyAlignment="1" applyProtection="1">
      <alignment horizontal="center" wrapText="1"/>
    </xf>
    <xf numFmtId="0" fontId="23" fillId="0" borderId="18" xfId="0" applyFont="1" applyBorder="1" applyAlignment="1" applyProtection="1">
      <alignment horizontal="center" wrapText="1"/>
      <protection locked="0"/>
    </xf>
    <xf numFmtId="0" fontId="23" fillId="0" borderId="19" xfId="0" applyFont="1" applyBorder="1" applyAlignment="1" applyProtection="1">
      <alignment horizontal="center" wrapText="1"/>
      <protection locked="0"/>
    </xf>
    <xf numFmtId="0" fontId="23" fillId="0" borderId="24" xfId="0" applyFont="1" applyBorder="1" applyAlignment="1" applyProtection="1">
      <alignment horizontal="center" wrapText="1"/>
      <protection locked="0"/>
    </xf>
    <xf numFmtId="0" fontId="10" fillId="6" borderId="16" xfId="0" applyFont="1" applyFill="1" applyBorder="1" applyAlignment="1" applyProtection="1">
      <alignment horizontal="left" wrapText="1"/>
    </xf>
    <xf numFmtId="0" fontId="10" fillId="6" borderId="0" xfId="0" applyFont="1" applyFill="1" applyBorder="1" applyAlignment="1" applyProtection="1">
      <alignment horizontal="left" wrapText="1"/>
    </xf>
    <xf numFmtId="0" fontId="23" fillId="0" borderId="3" xfId="0" applyFont="1" applyBorder="1" applyAlignment="1" applyProtection="1">
      <alignment horizontal="center"/>
      <protection locked="0"/>
    </xf>
    <xf numFmtId="0" fontId="23" fillId="0" borderId="27" xfId="0" applyFont="1" applyBorder="1" applyAlignment="1" applyProtection="1">
      <alignment horizontal="center"/>
      <protection locked="0"/>
    </xf>
    <xf numFmtId="0" fontId="23" fillId="0" borderId="16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3" fillId="0" borderId="35" xfId="0" applyFont="1" applyBorder="1" applyAlignment="1" applyProtection="1">
      <alignment horizontal="center"/>
      <protection locked="0"/>
    </xf>
    <xf numFmtId="2" fontId="4" fillId="0" borderId="19" xfId="0" applyNumberFormat="1" applyFont="1" applyBorder="1" applyAlignment="1" applyProtection="1">
      <alignment horizontal="center" vertical="top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left" vertical="center" wrapText="1"/>
    </xf>
    <xf numFmtId="0" fontId="12" fillId="3" borderId="6" xfId="0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 applyProtection="1">
      <alignment horizontal="left" vertical="center" wrapText="1"/>
    </xf>
    <xf numFmtId="0" fontId="9" fillId="3" borderId="14" xfId="0" applyFont="1" applyFill="1" applyBorder="1" applyAlignment="1" applyProtection="1">
      <alignment horizontal="left" vertical="center" wrapText="1"/>
    </xf>
    <xf numFmtId="0" fontId="9" fillId="3" borderId="15" xfId="0" applyFont="1" applyFill="1" applyBorder="1" applyAlignment="1" applyProtection="1">
      <alignment horizontal="left" vertical="center" wrapText="1"/>
    </xf>
    <xf numFmtId="0" fontId="9" fillId="8" borderId="18" xfId="0" applyFont="1" applyFill="1" applyBorder="1" applyAlignment="1" applyProtection="1">
      <alignment horizontal="center" vertical="center" wrapText="1"/>
    </xf>
    <xf numFmtId="0" fontId="9" fillId="8" borderId="19" xfId="0" applyFont="1" applyFill="1" applyBorder="1" applyAlignment="1" applyProtection="1">
      <alignment horizontal="center" vertical="center" wrapText="1"/>
    </xf>
    <xf numFmtId="0" fontId="9" fillId="8" borderId="24" xfId="0" applyFont="1" applyFill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/>
      <protection locked="0"/>
    </xf>
    <xf numFmtId="0" fontId="23" fillId="0" borderId="24" xfId="0" applyFont="1" applyBorder="1" applyAlignment="1" applyProtection="1">
      <alignment horizontal="center"/>
      <protection locked="0"/>
    </xf>
    <xf numFmtId="0" fontId="16" fillId="9" borderId="34" xfId="0" applyFont="1" applyFill="1" applyBorder="1" applyAlignment="1" applyProtection="1">
      <alignment horizontal="left" vertical="center" wrapText="1"/>
    </xf>
    <xf numFmtId="0" fontId="16" fillId="9" borderId="3" xfId="0" applyFont="1" applyFill="1" applyBorder="1" applyAlignment="1" applyProtection="1">
      <alignment horizontal="left" vertical="center" wrapText="1"/>
    </xf>
    <xf numFmtId="0" fontId="16" fillId="9" borderId="27" xfId="0" applyFont="1" applyFill="1" applyBorder="1" applyAlignment="1" applyProtection="1">
      <alignment horizontal="left" vertical="center" wrapText="1"/>
    </xf>
  </cellXfs>
  <cellStyles count="19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" xfId="17" builtinId="4"/>
    <cellStyle name="Moneda 2" xfId="8"/>
    <cellStyle name="Moneda 2 2" xfId="18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 2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0</xdr:rowOff>
    </xdr:from>
    <xdr:to>
      <xdr:col>2</xdr:col>
      <xdr:colOff>1266265</xdr:colOff>
      <xdr:row>2</xdr:row>
      <xdr:rowOff>123265</xdr:rowOff>
    </xdr:to>
    <xdr:pic>
      <xdr:nvPicPr>
        <xdr:cNvPr id="2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853" y="0"/>
          <a:ext cx="1546412" cy="593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0</xdr:rowOff>
    </xdr:from>
    <xdr:to>
      <xdr:col>2</xdr:col>
      <xdr:colOff>1053353</xdr:colOff>
      <xdr:row>2</xdr:row>
      <xdr:rowOff>113740</xdr:rowOff>
    </xdr:to>
    <xdr:pic>
      <xdr:nvPicPr>
        <xdr:cNvPr id="2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853" y="0"/>
          <a:ext cx="1543050" cy="599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0</xdr:rowOff>
    </xdr:from>
    <xdr:to>
      <xdr:col>2</xdr:col>
      <xdr:colOff>1053353</xdr:colOff>
      <xdr:row>2</xdr:row>
      <xdr:rowOff>101370</xdr:rowOff>
    </xdr:to>
    <xdr:pic>
      <xdr:nvPicPr>
        <xdr:cNvPr id="2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628" y="0"/>
          <a:ext cx="1428750" cy="504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0</xdr:row>
      <xdr:rowOff>0</xdr:rowOff>
    </xdr:from>
    <xdr:to>
      <xdr:col>2</xdr:col>
      <xdr:colOff>1086971</xdr:colOff>
      <xdr:row>2</xdr:row>
      <xdr:rowOff>101370</xdr:rowOff>
    </xdr:to>
    <xdr:pic>
      <xdr:nvPicPr>
        <xdr:cNvPr id="5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7883" y="0"/>
          <a:ext cx="1311088" cy="493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45383</xdr:colOff>
      <xdr:row>1</xdr:row>
      <xdr:rowOff>44824</xdr:rowOff>
    </xdr:from>
    <xdr:to>
      <xdr:col>1</xdr:col>
      <xdr:colOff>416066</xdr:colOff>
      <xdr:row>2</xdr:row>
      <xdr:rowOff>179294</xdr:rowOff>
    </xdr:to>
    <xdr:pic>
      <xdr:nvPicPr>
        <xdr:cNvPr id="2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83" y="235324"/>
          <a:ext cx="1132683" cy="324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158003</xdr:colOff>
      <xdr:row>0</xdr:row>
      <xdr:rowOff>57150</xdr:rowOff>
    </xdr:from>
    <xdr:to>
      <xdr:col>2</xdr:col>
      <xdr:colOff>1110503</xdr:colOff>
      <xdr:row>2</xdr:row>
      <xdr:rowOff>168045</xdr:rowOff>
    </xdr:to>
    <xdr:pic>
      <xdr:nvPicPr>
        <xdr:cNvPr id="4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178" y="57150"/>
          <a:ext cx="1466850" cy="491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="85" zoomScaleNormal="85" zoomScalePageLayoutView="40" workbookViewId="0">
      <selection activeCell="C38" sqref="C38"/>
    </sheetView>
  </sheetViews>
  <sheetFormatPr baseColWidth="10" defaultRowHeight="12.75" x14ac:dyDescent="0.2"/>
  <cols>
    <col min="1" max="1" width="4.85546875" style="8" customWidth="1"/>
    <col min="2" max="2" width="5.7109375" style="8" customWidth="1"/>
    <col min="3" max="3" width="55" style="8" customWidth="1"/>
    <col min="4" max="4" width="14" style="63" bestFit="1" customWidth="1"/>
    <col min="5" max="5" width="17.42578125" style="135" customWidth="1"/>
    <col min="6" max="6" width="22.28515625" style="8" customWidth="1"/>
    <col min="7" max="7" width="18.28515625" style="8" bestFit="1" customWidth="1"/>
    <col min="8" max="16384" width="11.42578125" style="8"/>
  </cols>
  <sheetData>
    <row r="1" spans="2:7" ht="18" customHeight="1" x14ac:dyDescent="0.2">
      <c r="B1" s="147"/>
      <c r="C1" s="278" t="s">
        <v>110</v>
      </c>
      <c r="D1" s="278"/>
      <c r="E1" s="278"/>
      <c r="F1" s="279"/>
      <c r="G1" s="34"/>
    </row>
    <row r="2" spans="2:7" ht="19.5" customHeight="1" x14ac:dyDescent="0.25">
      <c r="B2" s="148"/>
      <c r="C2" s="280" t="s">
        <v>126</v>
      </c>
      <c r="D2" s="280"/>
      <c r="E2" s="280"/>
      <c r="F2" s="281"/>
      <c r="G2" s="34"/>
    </row>
    <row r="3" spans="2:7" s="34" customFormat="1" ht="16.5" customHeight="1" thickBot="1" x14ac:dyDescent="0.25">
      <c r="B3" s="149"/>
      <c r="C3" s="282" t="s">
        <v>131</v>
      </c>
      <c r="D3" s="282"/>
      <c r="E3" s="282"/>
      <c r="F3" s="283"/>
    </row>
    <row r="4" spans="2:7" s="34" customFormat="1" x14ac:dyDescent="0.2">
      <c r="B4" s="150"/>
      <c r="C4" s="151"/>
      <c r="D4" s="152"/>
      <c r="E4" s="153"/>
      <c r="F4" s="154"/>
    </row>
    <row r="5" spans="2:7" s="34" customFormat="1" x14ac:dyDescent="0.2">
      <c r="B5" s="284" t="s">
        <v>104</v>
      </c>
      <c r="C5" s="285"/>
      <c r="D5" s="285"/>
      <c r="E5" s="285"/>
      <c r="F5" s="286"/>
    </row>
    <row r="6" spans="2:7" s="34" customFormat="1" x14ac:dyDescent="0.2">
      <c r="B6" s="112"/>
      <c r="C6" s="111"/>
      <c r="D6" s="113"/>
      <c r="E6" s="121"/>
      <c r="F6" s="114"/>
    </row>
    <row r="7" spans="2:7" s="100" customFormat="1" ht="66.75" customHeight="1" x14ac:dyDescent="0.2">
      <c r="B7" s="287" t="s">
        <v>114</v>
      </c>
      <c r="C7" s="288"/>
      <c r="D7" s="288"/>
      <c r="E7" s="288"/>
      <c r="F7" s="289"/>
    </row>
    <row r="8" spans="2:7" ht="13.5" thickBot="1" x14ac:dyDescent="0.25">
      <c r="B8" s="108"/>
      <c r="C8" s="109"/>
      <c r="D8" s="62"/>
      <c r="E8" s="122"/>
      <c r="F8" s="110"/>
    </row>
    <row r="9" spans="2:7" ht="16.5" thickBot="1" x14ac:dyDescent="0.25">
      <c r="B9" s="295" t="s">
        <v>103</v>
      </c>
      <c r="C9" s="296"/>
      <c r="D9" s="296"/>
      <c r="E9" s="296"/>
      <c r="F9" s="297"/>
    </row>
    <row r="10" spans="2:7" s="115" customFormat="1" ht="16.5" thickBot="1" x14ac:dyDescent="0.3">
      <c r="B10" s="275" t="s">
        <v>0</v>
      </c>
      <c r="C10" s="276"/>
      <c r="D10" s="276"/>
      <c r="E10" s="276"/>
      <c r="F10" s="277"/>
    </row>
    <row r="11" spans="2:7" s="14" customFormat="1" ht="24.75" thickBot="1" x14ac:dyDescent="0.25">
      <c r="B11" s="162" t="s">
        <v>2</v>
      </c>
      <c r="C11" s="163" t="s">
        <v>97</v>
      </c>
      <c r="D11" s="164" t="s">
        <v>60</v>
      </c>
      <c r="E11" s="166" t="s">
        <v>78</v>
      </c>
      <c r="F11" s="165" t="s">
        <v>79</v>
      </c>
    </row>
    <row r="12" spans="2:7" ht="13.5" thickBot="1" x14ac:dyDescent="0.25">
      <c r="B12" s="290" t="s">
        <v>98</v>
      </c>
      <c r="C12" s="291"/>
      <c r="D12" s="291"/>
      <c r="E12" s="291"/>
      <c r="F12" s="292"/>
    </row>
    <row r="13" spans="2:7" ht="27.75" customHeight="1" thickBot="1" x14ac:dyDescent="0.25">
      <c r="B13" s="56">
        <v>1</v>
      </c>
      <c r="C13" s="57" t="s">
        <v>83</v>
      </c>
      <c r="D13" s="58">
        <v>1291400</v>
      </c>
      <c r="E13" s="123"/>
      <c r="F13" s="60">
        <f>ROUND((E13*D13),0)</f>
        <v>0</v>
      </c>
    </row>
    <row r="14" spans="2:7" ht="15.75" thickBot="1" x14ac:dyDescent="0.3">
      <c r="B14" s="290" t="s">
        <v>158</v>
      </c>
      <c r="C14" s="293"/>
      <c r="D14" s="293"/>
      <c r="E14" s="293"/>
      <c r="F14" s="294"/>
    </row>
    <row r="15" spans="2:7" ht="24" customHeight="1" x14ac:dyDescent="0.2">
      <c r="B15" s="27">
        <v>2</v>
      </c>
      <c r="C15" s="28" t="s">
        <v>73</v>
      </c>
      <c r="D15" s="29">
        <v>116400</v>
      </c>
      <c r="E15" s="124"/>
      <c r="F15" s="30">
        <f t="shared" ref="F15:F16" si="0">ROUND((E15*D15),0)</f>
        <v>0</v>
      </c>
    </row>
    <row r="16" spans="2:7" ht="29.25" customHeight="1" thickBot="1" x14ac:dyDescent="0.25">
      <c r="B16" s="31">
        <v>3</v>
      </c>
      <c r="C16" s="32" t="s">
        <v>84</v>
      </c>
      <c r="D16" s="23">
        <f>467500+1300</f>
        <v>468800</v>
      </c>
      <c r="E16" s="125"/>
      <c r="F16" s="21">
        <f t="shared" si="0"/>
        <v>0</v>
      </c>
    </row>
    <row r="17" spans="2:7" ht="13.5" thickBot="1" x14ac:dyDescent="0.25">
      <c r="B17" s="290" t="s">
        <v>161</v>
      </c>
      <c r="C17" s="291"/>
      <c r="D17" s="291"/>
      <c r="E17" s="291"/>
      <c r="F17" s="292"/>
    </row>
    <row r="18" spans="2:7" ht="25.5" x14ac:dyDescent="0.2">
      <c r="B18" s="27">
        <v>4</v>
      </c>
      <c r="C18" s="33" t="s">
        <v>1</v>
      </c>
      <c r="D18" s="29">
        <f>1875300+1300</f>
        <v>1876600</v>
      </c>
      <c r="E18" s="124"/>
      <c r="F18" s="30">
        <f t="shared" ref="F18:F29" si="1">ROUND((E18*D18),0)</f>
        <v>0</v>
      </c>
    </row>
    <row r="19" spans="2:7" ht="39" thickBot="1" x14ac:dyDescent="0.25">
      <c r="B19" s="31">
        <v>5</v>
      </c>
      <c r="C19" s="22" t="s">
        <v>90</v>
      </c>
      <c r="D19" s="23">
        <v>344100</v>
      </c>
      <c r="E19" s="125"/>
      <c r="F19" s="24">
        <f t="shared" si="1"/>
        <v>0</v>
      </c>
    </row>
    <row r="20" spans="2:7" ht="15.75" thickBot="1" x14ac:dyDescent="0.25">
      <c r="B20" s="272" t="s">
        <v>100</v>
      </c>
      <c r="C20" s="273"/>
      <c r="D20" s="273"/>
      <c r="E20" s="274"/>
      <c r="F20" s="20">
        <f>ROUND((F13+F15+F16+F18+F19),0)</f>
        <v>0</v>
      </c>
    </row>
    <row r="21" spans="2:7" s="115" customFormat="1" ht="16.5" thickBot="1" x14ac:dyDescent="0.3">
      <c r="B21" s="275" t="s">
        <v>105</v>
      </c>
      <c r="C21" s="276"/>
      <c r="D21" s="276"/>
      <c r="E21" s="276"/>
      <c r="F21" s="277"/>
    </row>
    <row r="22" spans="2:7" ht="14.25" x14ac:dyDescent="0.2">
      <c r="B22" s="27">
        <v>1</v>
      </c>
      <c r="C22" s="28" t="s">
        <v>75</v>
      </c>
      <c r="D22" s="29">
        <f>1873700-111700+1300</f>
        <v>1763300</v>
      </c>
      <c r="E22" s="136"/>
      <c r="F22" s="30">
        <f t="shared" si="1"/>
        <v>0</v>
      </c>
    </row>
    <row r="23" spans="2:7" x14ac:dyDescent="0.2">
      <c r="B23" s="31">
        <v>2</v>
      </c>
      <c r="C23" s="28" t="s">
        <v>76</v>
      </c>
      <c r="D23" s="29">
        <f>451300-107200</f>
        <v>344100</v>
      </c>
      <c r="E23" s="126"/>
      <c r="F23" s="24">
        <f t="shared" si="1"/>
        <v>0</v>
      </c>
    </row>
    <row r="24" spans="2:7" s="19" customFormat="1" x14ac:dyDescent="0.2">
      <c r="B24" s="27">
        <v>3</v>
      </c>
      <c r="C24" s="28" t="s">
        <v>65</v>
      </c>
      <c r="D24" s="29">
        <f>66900-4200+66</f>
        <v>62766</v>
      </c>
      <c r="E24" s="127"/>
      <c r="F24" s="24">
        <f t="shared" si="1"/>
        <v>0</v>
      </c>
    </row>
    <row r="25" spans="2:7" s="19" customFormat="1" x14ac:dyDescent="0.2">
      <c r="B25" s="31">
        <v>4</v>
      </c>
      <c r="C25" s="28" t="s">
        <v>66</v>
      </c>
      <c r="D25" s="29">
        <f>442900-104900+1300</f>
        <v>339300</v>
      </c>
      <c r="E25" s="127"/>
      <c r="F25" s="24">
        <f t="shared" si="1"/>
        <v>0</v>
      </c>
      <c r="G25" s="26"/>
    </row>
    <row r="26" spans="2:7" s="19" customFormat="1" x14ac:dyDescent="0.2">
      <c r="B26" s="27">
        <v>5</v>
      </c>
      <c r="C26" s="28" t="s">
        <v>67</v>
      </c>
      <c r="D26" s="29">
        <f>1995800-116800+1300</f>
        <v>1880300</v>
      </c>
      <c r="E26" s="127"/>
      <c r="F26" s="24">
        <f t="shared" si="1"/>
        <v>0</v>
      </c>
      <c r="G26" s="26"/>
    </row>
    <row r="27" spans="2:7" s="19" customFormat="1" x14ac:dyDescent="0.2">
      <c r="B27" s="31">
        <v>6</v>
      </c>
      <c r="C27" s="28" t="s">
        <v>3</v>
      </c>
      <c r="D27" s="29">
        <v>3700</v>
      </c>
      <c r="E27" s="127"/>
      <c r="F27" s="24">
        <f t="shared" si="1"/>
        <v>0</v>
      </c>
    </row>
    <row r="28" spans="2:7" s="19" customFormat="1" x14ac:dyDescent="0.2">
      <c r="B28" s="27">
        <v>7</v>
      </c>
      <c r="C28" s="28" t="s">
        <v>63</v>
      </c>
      <c r="D28" s="29">
        <v>11200</v>
      </c>
      <c r="E28" s="127"/>
      <c r="F28" s="24">
        <f t="shared" si="1"/>
        <v>0</v>
      </c>
    </row>
    <row r="29" spans="2:7" s="19" customFormat="1" ht="13.5" thickBot="1" x14ac:dyDescent="0.25">
      <c r="B29" s="31">
        <v>8</v>
      </c>
      <c r="C29" s="35" t="s">
        <v>68</v>
      </c>
      <c r="D29" s="36">
        <v>7400</v>
      </c>
      <c r="E29" s="128"/>
      <c r="F29" s="24">
        <f t="shared" si="1"/>
        <v>0</v>
      </c>
    </row>
    <row r="30" spans="2:7" s="19" customFormat="1" ht="15.75" thickBot="1" x14ac:dyDescent="0.25">
      <c r="B30" s="272" t="s">
        <v>77</v>
      </c>
      <c r="C30" s="273"/>
      <c r="D30" s="273"/>
      <c r="E30" s="274"/>
      <c r="F30" s="20">
        <f>ROUND(SUM(F22:F29),0)</f>
        <v>0</v>
      </c>
    </row>
    <row r="31" spans="2:7" s="115" customFormat="1" ht="16.5" thickBot="1" x14ac:dyDescent="0.3">
      <c r="B31" s="275" t="s">
        <v>116</v>
      </c>
      <c r="C31" s="276"/>
      <c r="D31" s="276"/>
      <c r="E31" s="276"/>
      <c r="F31" s="277"/>
    </row>
    <row r="32" spans="2:7" s="19" customFormat="1" ht="25.5" x14ac:dyDescent="0.2">
      <c r="B32" s="72">
        <v>1</v>
      </c>
      <c r="C32" s="65" t="s">
        <v>70</v>
      </c>
      <c r="D32" s="66">
        <v>224000</v>
      </c>
      <c r="E32" s="129"/>
      <c r="F32" s="24">
        <f t="shared" ref="F32:F39" si="2">ROUND((E32*D32),0)</f>
        <v>0</v>
      </c>
    </row>
    <row r="33" spans="2:6" s="19" customFormat="1" ht="14.25" customHeight="1" x14ac:dyDescent="0.2">
      <c r="B33" s="55">
        <v>2</v>
      </c>
      <c r="C33" s="3" t="s">
        <v>106</v>
      </c>
      <c r="D33" s="64">
        <v>224000</v>
      </c>
      <c r="E33" s="130"/>
      <c r="F33" s="24">
        <f t="shared" si="2"/>
        <v>0</v>
      </c>
    </row>
    <row r="34" spans="2:6" s="19" customFormat="1" ht="14.25" customHeight="1" x14ac:dyDescent="0.2">
      <c r="B34" s="55">
        <v>3</v>
      </c>
      <c r="C34" s="3" t="s">
        <v>71</v>
      </c>
      <c r="D34" s="64">
        <v>1291400</v>
      </c>
      <c r="E34" s="131"/>
      <c r="F34" s="24">
        <f t="shared" si="2"/>
        <v>0</v>
      </c>
    </row>
    <row r="35" spans="2:6" s="19" customFormat="1" ht="14.25" x14ac:dyDescent="0.2">
      <c r="B35" s="55">
        <v>4</v>
      </c>
      <c r="C35" s="3" t="s">
        <v>112</v>
      </c>
      <c r="D35" s="64">
        <v>1291400</v>
      </c>
      <c r="E35" s="131"/>
      <c r="F35" s="24">
        <f t="shared" si="2"/>
        <v>0</v>
      </c>
    </row>
    <row r="36" spans="2:6" s="19" customFormat="1" ht="25.5" x14ac:dyDescent="0.2">
      <c r="B36" s="55">
        <v>5</v>
      </c>
      <c r="C36" s="3" t="s">
        <v>72</v>
      </c>
      <c r="D36" s="64">
        <v>928000</v>
      </c>
      <c r="E36" s="131"/>
      <c r="F36" s="24">
        <f t="shared" si="2"/>
        <v>0</v>
      </c>
    </row>
    <row r="37" spans="2:6" s="19" customFormat="1" ht="25.5" x14ac:dyDescent="0.2">
      <c r="B37" s="55">
        <v>6</v>
      </c>
      <c r="C37" s="3" t="s">
        <v>89</v>
      </c>
      <c r="D37" s="64">
        <v>928000</v>
      </c>
      <c r="E37" s="131"/>
      <c r="F37" s="24">
        <f t="shared" si="2"/>
        <v>0</v>
      </c>
    </row>
    <row r="38" spans="2:6" s="19" customFormat="1" ht="25.5" x14ac:dyDescent="0.2">
      <c r="B38" s="55">
        <v>7</v>
      </c>
      <c r="C38" s="3" t="s">
        <v>162</v>
      </c>
      <c r="D38" s="64">
        <v>1300</v>
      </c>
      <c r="E38" s="131"/>
      <c r="F38" s="24">
        <f t="shared" si="2"/>
        <v>0</v>
      </c>
    </row>
    <row r="39" spans="2:6" s="19" customFormat="1" ht="26.25" thickBot="1" x14ac:dyDescent="0.25">
      <c r="B39" s="55">
        <v>8</v>
      </c>
      <c r="C39" s="3" t="s">
        <v>163</v>
      </c>
      <c r="D39" s="64">
        <v>1300</v>
      </c>
      <c r="E39" s="131"/>
      <c r="F39" s="24">
        <f t="shared" si="2"/>
        <v>0</v>
      </c>
    </row>
    <row r="40" spans="2:6" s="19" customFormat="1" ht="15.75" thickBot="1" x14ac:dyDescent="0.25">
      <c r="B40" s="272" t="s">
        <v>64</v>
      </c>
      <c r="C40" s="273"/>
      <c r="D40" s="273"/>
      <c r="E40" s="274"/>
      <c r="F40" s="20">
        <f>ROUND(SUM(F32:F39),0)</f>
        <v>0</v>
      </c>
    </row>
    <row r="41" spans="2:6" s="19" customFormat="1" ht="16.5" thickBot="1" x14ac:dyDescent="0.3">
      <c r="B41" s="267" t="s">
        <v>115</v>
      </c>
      <c r="C41" s="268"/>
      <c r="D41" s="268"/>
      <c r="E41" s="268"/>
      <c r="F41" s="67">
        <f>F40+F30+F20</f>
        <v>0</v>
      </c>
    </row>
    <row r="42" spans="2:6" s="19" customFormat="1" x14ac:dyDescent="0.2">
      <c r="B42" s="68"/>
      <c r="C42" s="69"/>
      <c r="D42" s="70"/>
      <c r="E42" s="132"/>
      <c r="F42" s="71"/>
    </row>
    <row r="43" spans="2:6" s="19" customFormat="1" x14ac:dyDescent="0.2">
      <c r="B43" s="50"/>
      <c r="C43" s="34"/>
      <c r="D43" s="61"/>
      <c r="E43" s="133"/>
      <c r="F43" s="41"/>
    </row>
    <row r="44" spans="2:6" s="19" customFormat="1" x14ac:dyDescent="0.2">
      <c r="B44" s="50"/>
      <c r="C44" s="34"/>
      <c r="D44" s="61"/>
      <c r="E44" s="133"/>
      <c r="F44" s="41"/>
    </row>
    <row r="45" spans="2:6" s="19" customFormat="1" ht="13.5" thickBot="1" x14ac:dyDescent="0.25">
      <c r="B45" s="116"/>
      <c r="C45" s="117"/>
      <c r="D45" s="61"/>
      <c r="E45" s="133"/>
      <c r="F45" s="41"/>
    </row>
    <row r="46" spans="2:6" s="19" customFormat="1" x14ac:dyDescent="0.2">
      <c r="B46" s="269" t="s">
        <v>85</v>
      </c>
      <c r="C46" s="270"/>
      <c r="D46" s="61"/>
      <c r="E46" s="270" t="s">
        <v>86</v>
      </c>
      <c r="F46" s="271"/>
    </row>
    <row r="47" spans="2:6" s="19" customFormat="1" ht="13.5" thickBot="1" x14ac:dyDescent="0.25">
      <c r="B47" s="101" t="s">
        <v>87</v>
      </c>
      <c r="C47" s="73"/>
      <c r="D47" s="74"/>
      <c r="E47" s="134"/>
      <c r="F47" s="75"/>
    </row>
    <row r="48" spans="2:6" x14ac:dyDescent="0.2">
      <c r="B48" s="118"/>
      <c r="C48" s="118"/>
    </row>
    <row r="49" spans="2:3" x14ac:dyDescent="0.2">
      <c r="B49" s="119"/>
      <c r="C49" s="120"/>
    </row>
  </sheetData>
  <sheetProtection password="CA1D" sheet="1" objects="1" scenarios="1"/>
  <mergeCells count="18">
    <mergeCell ref="B10:F10"/>
    <mergeCell ref="B21:F21"/>
    <mergeCell ref="B31:F31"/>
    <mergeCell ref="C1:F1"/>
    <mergeCell ref="C2:F2"/>
    <mergeCell ref="C3:F3"/>
    <mergeCell ref="B5:F5"/>
    <mergeCell ref="B7:F7"/>
    <mergeCell ref="B12:F12"/>
    <mergeCell ref="B14:F14"/>
    <mergeCell ref="B17:F17"/>
    <mergeCell ref="B20:E20"/>
    <mergeCell ref="B9:F9"/>
    <mergeCell ref="B41:E41"/>
    <mergeCell ref="B46:C46"/>
    <mergeCell ref="E46:F46"/>
    <mergeCell ref="B30:E30"/>
    <mergeCell ref="B40:E40"/>
  </mergeCells>
  <dataValidations count="1">
    <dataValidation type="whole" operator="greaterThan" allowBlank="1" showInputMessage="1" showErrorMessage="1" sqref="E13 E15:E16 E18:E19 E22:E29 E32:E39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showGridLines="0" topLeftCell="A19" zoomScale="85" zoomScaleNormal="85" workbookViewId="0">
      <selection activeCell="C41" sqref="C41"/>
    </sheetView>
  </sheetViews>
  <sheetFormatPr baseColWidth="10" defaultRowHeight="15" x14ac:dyDescent="0.25"/>
  <cols>
    <col min="1" max="1" width="7.28515625" style="115" customWidth="1"/>
    <col min="2" max="2" width="7.140625" style="145" bestFit="1" customWidth="1"/>
    <col min="3" max="3" width="55.85546875" style="146" customWidth="1"/>
    <col min="4" max="4" width="13.42578125" style="115" bestFit="1" customWidth="1"/>
    <col min="5" max="5" width="19.85546875" style="115" customWidth="1"/>
    <col min="6" max="6" width="18" style="115" customWidth="1"/>
    <col min="7" max="16384" width="11.42578125" style="115"/>
  </cols>
  <sheetData>
    <row r="1" spans="2:6" ht="15" customHeight="1" x14ac:dyDescent="0.25">
      <c r="B1" s="147"/>
      <c r="C1" s="278" t="s">
        <v>110</v>
      </c>
      <c r="D1" s="278"/>
      <c r="E1" s="278"/>
      <c r="F1" s="279"/>
    </row>
    <row r="2" spans="2:6" ht="15.75" x14ac:dyDescent="0.25">
      <c r="B2" s="148"/>
      <c r="C2" s="298" t="s">
        <v>126</v>
      </c>
      <c r="D2" s="298"/>
      <c r="E2" s="298"/>
      <c r="F2" s="299"/>
    </row>
    <row r="3" spans="2:6" ht="15.75" thickBot="1" x14ac:dyDescent="0.3">
      <c r="B3" s="149"/>
      <c r="C3" s="300" t="s">
        <v>130</v>
      </c>
      <c r="D3" s="300"/>
      <c r="E3" s="300"/>
      <c r="F3" s="301"/>
    </row>
    <row r="4" spans="2:6" x14ac:dyDescent="0.25">
      <c r="B4" s="302" t="s">
        <v>104</v>
      </c>
      <c r="C4" s="303"/>
      <c r="D4" s="303"/>
      <c r="E4" s="303"/>
      <c r="F4" s="304"/>
    </row>
    <row r="5" spans="2:6" x14ac:dyDescent="0.25">
      <c r="B5" s="137"/>
      <c r="C5" s="138"/>
      <c r="D5" s="111"/>
      <c r="E5" s="111"/>
      <c r="F5" s="114"/>
    </row>
    <row r="6" spans="2:6" ht="66" customHeight="1" x14ac:dyDescent="0.25">
      <c r="B6" s="287" t="s">
        <v>117</v>
      </c>
      <c r="C6" s="288"/>
      <c r="D6" s="288"/>
      <c r="E6" s="288"/>
      <c r="F6" s="289"/>
    </row>
    <row r="7" spans="2:6" ht="15.75" thickBot="1" x14ac:dyDescent="0.3">
      <c r="B7" s="102"/>
      <c r="C7" s="91"/>
      <c r="D7" s="106"/>
      <c r="E7" s="106"/>
      <c r="F7" s="107"/>
    </row>
    <row r="8" spans="2:6" ht="18.75" thickBot="1" x14ac:dyDescent="0.3">
      <c r="B8" s="314" t="s">
        <v>96</v>
      </c>
      <c r="C8" s="315"/>
      <c r="D8" s="315"/>
      <c r="E8" s="315"/>
      <c r="F8" s="316"/>
    </row>
    <row r="9" spans="2:6" ht="16.5" thickBot="1" x14ac:dyDescent="0.3">
      <c r="B9" s="275" t="s">
        <v>0</v>
      </c>
      <c r="C9" s="276"/>
      <c r="D9" s="276"/>
      <c r="E9" s="276"/>
      <c r="F9" s="277"/>
    </row>
    <row r="10" spans="2:6" ht="24.75" thickBot="1" x14ac:dyDescent="0.3">
      <c r="B10" s="162" t="s">
        <v>2</v>
      </c>
      <c r="C10" s="163" t="s">
        <v>97</v>
      </c>
      <c r="D10" s="164" t="s">
        <v>60</v>
      </c>
      <c r="E10" s="163" t="s">
        <v>78</v>
      </c>
      <c r="F10" s="165" t="s">
        <v>79</v>
      </c>
    </row>
    <row r="11" spans="2:6" ht="15.75" thickBot="1" x14ac:dyDescent="0.3">
      <c r="B11" s="311" t="s">
        <v>74</v>
      </c>
      <c r="C11" s="312"/>
      <c r="D11" s="312"/>
      <c r="E11" s="312"/>
      <c r="F11" s="313"/>
    </row>
    <row r="12" spans="2:6" ht="27" customHeight="1" thickBot="1" x14ac:dyDescent="0.3">
      <c r="B12" s="56">
        <v>1</v>
      </c>
      <c r="C12" s="92" t="s">
        <v>83</v>
      </c>
      <c r="D12" s="80">
        <v>1611400</v>
      </c>
      <c r="E12" s="59"/>
      <c r="F12" s="60">
        <f>ROUND((E12*D12),0)</f>
        <v>0</v>
      </c>
    </row>
    <row r="13" spans="2:6" ht="15.75" thickBot="1" x14ac:dyDescent="0.3">
      <c r="B13" s="290" t="s">
        <v>159</v>
      </c>
      <c r="C13" s="291"/>
      <c r="D13" s="291"/>
      <c r="E13" s="291"/>
      <c r="F13" s="292"/>
    </row>
    <row r="14" spans="2:6" ht="26.25" customHeight="1" x14ac:dyDescent="0.25">
      <c r="B14" s="76">
        <v>2</v>
      </c>
      <c r="C14" s="93" t="s">
        <v>73</v>
      </c>
      <c r="D14" s="77">
        <f>116400+1300</f>
        <v>117700</v>
      </c>
      <c r="E14" s="37"/>
      <c r="F14" s="38">
        <f>ROUND((E14*D14),0)</f>
        <v>0</v>
      </c>
    </row>
    <row r="15" spans="2:6" ht="30" customHeight="1" thickBot="1" x14ac:dyDescent="0.3">
      <c r="B15" s="78">
        <v>3</v>
      </c>
      <c r="C15" s="94" t="s">
        <v>84</v>
      </c>
      <c r="D15" s="79">
        <v>467500</v>
      </c>
      <c r="E15" s="39"/>
      <c r="F15" s="40">
        <f>ROUND((E15*D15),0)</f>
        <v>0</v>
      </c>
    </row>
    <row r="16" spans="2:6" ht="15.75" thickBot="1" x14ac:dyDescent="0.3">
      <c r="B16" s="290" t="s">
        <v>91</v>
      </c>
      <c r="C16" s="291"/>
      <c r="D16" s="291"/>
      <c r="E16" s="291"/>
      <c r="F16" s="292"/>
    </row>
    <row r="17" spans="2:6" ht="28.5" customHeight="1" x14ac:dyDescent="0.25">
      <c r="B17" s="76">
        <v>4</v>
      </c>
      <c r="C17" s="93" t="s">
        <v>92</v>
      </c>
      <c r="D17" s="77">
        <v>9500</v>
      </c>
      <c r="E17" s="37"/>
      <c r="F17" s="38">
        <f>ROUND((E17*D17),0)</f>
        <v>0</v>
      </c>
    </row>
    <row r="18" spans="2:6" ht="25.5" customHeight="1" thickBot="1" x14ac:dyDescent="0.3">
      <c r="B18" s="78">
        <v>5</v>
      </c>
      <c r="C18" s="94" t="s">
        <v>93</v>
      </c>
      <c r="D18" s="79">
        <v>107300</v>
      </c>
      <c r="E18" s="39"/>
      <c r="F18" s="40">
        <f>ROUND((E18*D18),0)</f>
        <v>0</v>
      </c>
    </row>
    <row r="19" spans="2:6" ht="15.75" thickBot="1" x14ac:dyDescent="0.3">
      <c r="B19" s="290" t="s">
        <v>160</v>
      </c>
      <c r="C19" s="291"/>
      <c r="D19" s="291"/>
      <c r="E19" s="291"/>
      <c r="F19" s="292"/>
    </row>
    <row r="20" spans="2:6" ht="30.75" customHeight="1" x14ac:dyDescent="0.25">
      <c r="B20" s="76">
        <v>6</v>
      </c>
      <c r="C20" s="95" t="s">
        <v>1</v>
      </c>
      <c r="D20" s="77">
        <f>2312100+1300</f>
        <v>2313400</v>
      </c>
      <c r="E20" s="37"/>
      <c r="F20" s="38">
        <f>ROUND((E20*D20),0)</f>
        <v>0</v>
      </c>
    </row>
    <row r="21" spans="2:6" ht="39" thickBot="1" x14ac:dyDescent="0.3">
      <c r="B21" s="78">
        <v>7</v>
      </c>
      <c r="C21" s="96" t="s">
        <v>90</v>
      </c>
      <c r="D21" s="79">
        <v>451300</v>
      </c>
      <c r="E21" s="39"/>
      <c r="F21" s="40">
        <f>ROUND((E21*D21),0)</f>
        <v>0</v>
      </c>
    </row>
    <row r="22" spans="2:6" ht="15.75" thickBot="1" x14ac:dyDescent="0.3">
      <c r="B22" s="272" t="s">
        <v>101</v>
      </c>
      <c r="C22" s="273"/>
      <c r="D22" s="273"/>
      <c r="E22" s="274"/>
      <c r="F22" s="81">
        <f>ROUND((F12+F14+F15+F17+F18+F20+F21),0)</f>
        <v>0</v>
      </c>
    </row>
    <row r="23" spans="2:6" ht="16.5" thickBot="1" x14ac:dyDescent="0.3">
      <c r="B23" s="305" t="s">
        <v>105</v>
      </c>
      <c r="C23" s="306"/>
      <c r="D23" s="306"/>
      <c r="E23" s="306"/>
      <c r="F23" s="307"/>
    </row>
    <row r="24" spans="2:6" x14ac:dyDescent="0.25">
      <c r="B24" s="76">
        <v>1</v>
      </c>
      <c r="C24" s="93" t="s">
        <v>75</v>
      </c>
      <c r="D24" s="84">
        <f>2193700+1300</f>
        <v>2195000</v>
      </c>
      <c r="E24" s="85"/>
      <c r="F24" s="86">
        <f t="shared" ref="F24:F31" si="0">ROUND(D24*E24,0)</f>
        <v>0</v>
      </c>
    </row>
    <row r="25" spans="2:6" x14ac:dyDescent="0.25">
      <c r="B25" s="25">
        <v>2</v>
      </c>
      <c r="C25" s="97" t="s">
        <v>76</v>
      </c>
      <c r="D25" s="82">
        <v>451300</v>
      </c>
      <c r="E25" s="83"/>
      <c r="F25" s="47">
        <f t="shared" si="0"/>
        <v>0</v>
      </c>
    </row>
    <row r="26" spans="2:6" x14ac:dyDescent="0.25">
      <c r="B26" s="25">
        <v>3</v>
      </c>
      <c r="C26" s="97" t="s">
        <v>65</v>
      </c>
      <c r="D26" s="82">
        <f>76043+66</f>
        <v>76109</v>
      </c>
      <c r="E26" s="83"/>
      <c r="F26" s="47">
        <f t="shared" si="0"/>
        <v>0</v>
      </c>
    </row>
    <row r="27" spans="2:6" x14ac:dyDescent="0.25">
      <c r="B27" s="25">
        <v>4</v>
      </c>
      <c r="C27" s="97" t="s">
        <v>66</v>
      </c>
      <c r="D27" s="82">
        <f>442900+1300</f>
        <v>444200</v>
      </c>
      <c r="E27" s="83"/>
      <c r="F27" s="47">
        <f t="shared" si="0"/>
        <v>0</v>
      </c>
    </row>
    <row r="28" spans="2:6" x14ac:dyDescent="0.25">
      <c r="B28" s="25">
        <v>5</v>
      </c>
      <c r="C28" s="97" t="s">
        <v>67</v>
      </c>
      <c r="D28" s="82">
        <f>2315800+1300</f>
        <v>2317100</v>
      </c>
      <c r="E28" s="83"/>
      <c r="F28" s="47">
        <f t="shared" si="0"/>
        <v>0</v>
      </c>
    </row>
    <row r="29" spans="2:6" x14ac:dyDescent="0.25">
      <c r="B29" s="25">
        <v>6</v>
      </c>
      <c r="C29" s="97" t="s">
        <v>3</v>
      </c>
      <c r="D29" s="82">
        <v>3700</v>
      </c>
      <c r="E29" s="83"/>
      <c r="F29" s="47">
        <f t="shared" si="0"/>
        <v>0</v>
      </c>
    </row>
    <row r="30" spans="2:6" x14ac:dyDescent="0.25">
      <c r="B30" s="25">
        <v>7</v>
      </c>
      <c r="C30" s="97" t="s">
        <v>63</v>
      </c>
      <c r="D30" s="82">
        <v>11200</v>
      </c>
      <c r="E30" s="83"/>
      <c r="F30" s="47">
        <f t="shared" si="0"/>
        <v>0</v>
      </c>
    </row>
    <row r="31" spans="2:6" ht="15.75" thickBot="1" x14ac:dyDescent="0.3">
      <c r="B31" s="78">
        <v>8</v>
      </c>
      <c r="C31" s="94" t="s">
        <v>68</v>
      </c>
      <c r="D31" s="87">
        <v>7400</v>
      </c>
      <c r="E31" s="88"/>
      <c r="F31" s="89">
        <f t="shared" si="0"/>
        <v>0</v>
      </c>
    </row>
    <row r="32" spans="2:6" ht="15.75" thickBot="1" x14ac:dyDescent="0.3">
      <c r="B32" s="308" t="s">
        <v>77</v>
      </c>
      <c r="C32" s="309"/>
      <c r="D32" s="309"/>
      <c r="E32" s="310"/>
      <c r="F32" s="158">
        <f>ROUND(SUM(F24:F31),0)</f>
        <v>0</v>
      </c>
    </row>
    <row r="33" spans="2:6" ht="15.75" x14ac:dyDescent="0.25">
      <c r="B33" s="320" t="s">
        <v>118</v>
      </c>
      <c r="C33" s="321"/>
      <c r="D33" s="321"/>
      <c r="E33" s="321"/>
      <c r="F33" s="322"/>
    </row>
    <row r="34" spans="2:6" ht="15.75" customHeight="1" x14ac:dyDescent="0.25">
      <c r="B34" s="55">
        <v>1</v>
      </c>
      <c r="C34" s="97" t="s">
        <v>111</v>
      </c>
      <c r="D34" s="45">
        <v>320000</v>
      </c>
      <c r="E34" s="10"/>
      <c r="F34" s="47">
        <f t="shared" ref="F34:F38" si="1">ROUND(D34*E34,0)</f>
        <v>0</v>
      </c>
    </row>
    <row r="35" spans="2:6" x14ac:dyDescent="0.25">
      <c r="B35" s="55">
        <v>2</v>
      </c>
      <c r="C35" s="97" t="s">
        <v>88</v>
      </c>
      <c r="D35" s="45">
        <v>320000</v>
      </c>
      <c r="E35" s="10"/>
      <c r="F35" s="47">
        <f t="shared" si="1"/>
        <v>0</v>
      </c>
    </row>
    <row r="36" spans="2:6" ht="25.5" x14ac:dyDescent="0.25">
      <c r="B36" s="55">
        <v>3</v>
      </c>
      <c r="C36" s="97" t="s">
        <v>70</v>
      </c>
      <c r="D36" s="45">
        <v>224000</v>
      </c>
      <c r="E36" s="10"/>
      <c r="F36" s="47">
        <f t="shared" si="1"/>
        <v>0</v>
      </c>
    </row>
    <row r="37" spans="2:6" ht="16.5" customHeight="1" x14ac:dyDescent="0.25">
      <c r="B37" s="55">
        <v>4</v>
      </c>
      <c r="C37" s="97" t="s">
        <v>106</v>
      </c>
      <c r="D37" s="45">
        <v>224000</v>
      </c>
      <c r="E37" s="10"/>
      <c r="F37" s="47">
        <f t="shared" si="1"/>
        <v>0</v>
      </c>
    </row>
    <row r="38" spans="2:6" ht="13.5" customHeight="1" x14ac:dyDescent="0.25">
      <c r="B38" s="55">
        <v>5</v>
      </c>
      <c r="C38" s="97" t="s">
        <v>71</v>
      </c>
      <c r="D38" s="45">
        <v>1291400</v>
      </c>
      <c r="E38" s="10"/>
      <c r="F38" s="47">
        <f t="shared" si="1"/>
        <v>0</v>
      </c>
    </row>
    <row r="39" spans="2:6" x14ac:dyDescent="0.25">
      <c r="B39" s="55">
        <v>6</v>
      </c>
      <c r="C39" s="97" t="s">
        <v>113</v>
      </c>
      <c r="D39" s="45">
        <v>1291400</v>
      </c>
      <c r="E39" s="10"/>
      <c r="F39" s="47">
        <f t="shared" ref="F39:F43" si="2">ROUND(D39*E39,0)</f>
        <v>0</v>
      </c>
    </row>
    <row r="40" spans="2:6" ht="25.5" x14ac:dyDescent="0.25">
      <c r="B40" s="55">
        <v>7</v>
      </c>
      <c r="C40" s="97" t="s">
        <v>72</v>
      </c>
      <c r="D40" s="45">
        <v>928000</v>
      </c>
      <c r="E40" s="10"/>
      <c r="F40" s="47">
        <f t="shared" si="2"/>
        <v>0</v>
      </c>
    </row>
    <row r="41" spans="2:6" ht="25.5" x14ac:dyDescent="0.25">
      <c r="B41" s="55">
        <v>8</v>
      </c>
      <c r="C41" s="97" t="s">
        <v>89</v>
      </c>
      <c r="D41" s="45">
        <v>928000</v>
      </c>
      <c r="E41" s="10"/>
      <c r="F41" s="47">
        <f t="shared" si="2"/>
        <v>0</v>
      </c>
    </row>
    <row r="42" spans="2:6" ht="25.5" x14ac:dyDescent="0.25">
      <c r="B42" s="55">
        <v>9</v>
      </c>
      <c r="C42" s="97" t="s">
        <v>162</v>
      </c>
      <c r="D42" s="45">
        <v>1300</v>
      </c>
      <c r="E42" s="10"/>
      <c r="F42" s="47">
        <f t="shared" si="2"/>
        <v>0</v>
      </c>
    </row>
    <row r="43" spans="2:6" ht="26.25" thickBot="1" x14ac:dyDescent="0.3">
      <c r="B43" s="54">
        <v>10</v>
      </c>
      <c r="C43" s="94" t="s">
        <v>163</v>
      </c>
      <c r="D43" s="46">
        <v>1300</v>
      </c>
      <c r="E43" s="11"/>
      <c r="F43" s="89">
        <f t="shared" si="2"/>
        <v>0</v>
      </c>
    </row>
    <row r="44" spans="2:6" ht="15.75" thickBot="1" x14ac:dyDescent="0.3">
      <c r="B44" s="317" t="s">
        <v>64</v>
      </c>
      <c r="C44" s="318"/>
      <c r="D44" s="318"/>
      <c r="E44" s="319"/>
      <c r="F44" s="81">
        <f>ROUND(SUM(F34:F43),0)</f>
        <v>0</v>
      </c>
    </row>
    <row r="45" spans="2:6" ht="16.5" thickBot="1" x14ac:dyDescent="0.3">
      <c r="B45" s="323" t="s">
        <v>119</v>
      </c>
      <c r="C45" s="324"/>
      <c r="D45" s="324"/>
      <c r="E45" s="324"/>
      <c r="F45" s="81">
        <f>ROUND((F22+F32+F44),0)</f>
        <v>0</v>
      </c>
    </row>
    <row r="46" spans="2:6" x14ac:dyDescent="0.25">
      <c r="B46" s="103"/>
      <c r="C46" s="98"/>
      <c r="D46" s="48"/>
      <c r="E46" s="48"/>
      <c r="F46" s="49"/>
    </row>
    <row r="47" spans="2:6" x14ac:dyDescent="0.25">
      <c r="B47" s="104"/>
      <c r="C47" s="99"/>
      <c r="D47" s="51"/>
      <c r="E47" s="34"/>
      <c r="F47" s="41"/>
    </row>
    <row r="48" spans="2:6" x14ac:dyDescent="0.25">
      <c r="B48" s="104"/>
      <c r="C48" s="99"/>
      <c r="D48" s="51"/>
      <c r="E48" s="34"/>
      <c r="F48" s="41"/>
    </row>
    <row r="49" spans="2:6" ht="15.75" thickBot="1" x14ac:dyDescent="0.3">
      <c r="B49" s="139"/>
      <c r="C49" s="140"/>
      <c r="D49" s="51"/>
      <c r="E49" s="34"/>
      <c r="F49" s="41"/>
    </row>
    <row r="50" spans="2:6" x14ac:dyDescent="0.25">
      <c r="B50" s="269" t="s">
        <v>85</v>
      </c>
      <c r="C50" s="270"/>
      <c r="D50" s="51"/>
      <c r="E50" s="270" t="s">
        <v>86</v>
      </c>
      <c r="F50" s="271"/>
    </row>
    <row r="51" spans="2:6" ht="15.75" thickBot="1" x14ac:dyDescent="0.3">
      <c r="B51" s="141" t="s">
        <v>87</v>
      </c>
      <c r="C51" s="142"/>
      <c r="D51" s="143"/>
      <c r="E51" s="143"/>
      <c r="F51" s="144"/>
    </row>
  </sheetData>
  <sheetProtection password="CA1D" sheet="1" objects="1" scenarios="1"/>
  <mergeCells count="19">
    <mergeCell ref="B44:E44"/>
    <mergeCell ref="B33:F33"/>
    <mergeCell ref="B45:E45"/>
    <mergeCell ref="B50:C50"/>
    <mergeCell ref="E50:F50"/>
    <mergeCell ref="B23:F23"/>
    <mergeCell ref="B32:E32"/>
    <mergeCell ref="B11:F11"/>
    <mergeCell ref="B8:F8"/>
    <mergeCell ref="B13:F13"/>
    <mergeCell ref="B16:F16"/>
    <mergeCell ref="B19:F19"/>
    <mergeCell ref="B22:E22"/>
    <mergeCell ref="B9:F9"/>
    <mergeCell ref="C1:F1"/>
    <mergeCell ref="C2:F2"/>
    <mergeCell ref="C3:F3"/>
    <mergeCell ref="B4:F4"/>
    <mergeCell ref="B6:F6"/>
  </mergeCells>
  <dataValidations count="1">
    <dataValidation type="whole" operator="greaterThan" allowBlank="1" showInputMessage="1" showErrorMessage="1" sqref="E12 E34:E43 E24:E31 E20:E21 E17:E18 E14:E15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opLeftCell="A13" zoomScale="77" zoomScaleNormal="77" workbookViewId="0">
      <selection activeCell="D32" sqref="D32"/>
    </sheetView>
  </sheetViews>
  <sheetFormatPr baseColWidth="10" defaultRowHeight="15" x14ac:dyDescent="0.25"/>
  <cols>
    <col min="1" max="1" width="11.42578125" style="115"/>
    <col min="2" max="2" width="11.140625" style="115" customWidth="1"/>
    <col min="3" max="3" width="40.7109375" style="115" customWidth="1"/>
    <col min="4" max="4" width="12.85546875" style="115" customWidth="1"/>
    <col min="5" max="5" width="23.7109375" style="173" bestFit="1" customWidth="1"/>
    <col min="6" max="6" width="32" style="115" customWidth="1"/>
    <col min="7" max="16384" width="11.42578125" style="115"/>
  </cols>
  <sheetData>
    <row r="1" spans="2:6" ht="15" customHeight="1" x14ac:dyDescent="0.25">
      <c r="B1" s="147"/>
      <c r="C1" s="278" t="s">
        <v>110</v>
      </c>
      <c r="D1" s="278"/>
      <c r="E1" s="278"/>
      <c r="F1" s="279"/>
    </row>
    <row r="2" spans="2:6" ht="15.75" x14ac:dyDescent="0.25">
      <c r="B2" s="148"/>
      <c r="C2" s="298" t="s">
        <v>126</v>
      </c>
      <c r="D2" s="298"/>
      <c r="E2" s="298"/>
      <c r="F2" s="299"/>
    </row>
    <row r="3" spans="2:6" ht="15.75" thickBot="1" x14ac:dyDescent="0.3">
      <c r="B3" s="149"/>
      <c r="C3" s="300" t="s">
        <v>129</v>
      </c>
      <c r="D3" s="300"/>
      <c r="E3" s="300"/>
      <c r="F3" s="301"/>
    </row>
    <row r="4" spans="2:6" ht="32.25" customHeight="1" x14ac:dyDescent="0.25">
      <c r="B4" s="302" t="s">
        <v>104</v>
      </c>
      <c r="C4" s="303"/>
      <c r="D4" s="303"/>
      <c r="E4" s="303"/>
      <c r="F4" s="304"/>
    </row>
    <row r="5" spans="2:6" x14ac:dyDescent="0.25">
      <c r="B5" s="112"/>
      <c r="C5" s="111"/>
      <c r="D5" s="111"/>
      <c r="E5" s="121"/>
      <c r="F5" s="114"/>
    </row>
    <row r="6" spans="2:6" ht="63.75" customHeight="1" x14ac:dyDescent="0.25">
      <c r="B6" s="287" t="s">
        <v>120</v>
      </c>
      <c r="C6" s="288"/>
      <c r="D6" s="288"/>
      <c r="E6" s="288"/>
      <c r="F6" s="289"/>
    </row>
    <row r="7" spans="2:6" ht="15" customHeight="1" thickBot="1" x14ac:dyDescent="0.3">
      <c r="B7" s="105"/>
      <c r="C7" s="106"/>
      <c r="D7" s="106"/>
      <c r="E7" s="167"/>
      <c r="F7" s="107"/>
    </row>
    <row r="8" spans="2:6" ht="18.75" thickBot="1" x14ac:dyDescent="0.3">
      <c r="B8" s="314" t="s">
        <v>99</v>
      </c>
      <c r="C8" s="315"/>
      <c r="D8" s="315"/>
      <c r="E8" s="315"/>
      <c r="F8" s="316"/>
    </row>
    <row r="9" spans="2:6" ht="16.5" thickBot="1" x14ac:dyDescent="0.3">
      <c r="B9" s="305" t="s">
        <v>0</v>
      </c>
      <c r="C9" s="306"/>
      <c r="D9" s="306"/>
      <c r="E9" s="306"/>
      <c r="F9" s="307"/>
    </row>
    <row r="10" spans="2:6" ht="24.75" thickBot="1" x14ac:dyDescent="0.3">
      <c r="B10" s="162" t="s">
        <v>2</v>
      </c>
      <c r="C10" s="163" t="s">
        <v>97</v>
      </c>
      <c r="D10" s="164" t="s">
        <v>60</v>
      </c>
      <c r="E10" s="166" t="s">
        <v>78</v>
      </c>
      <c r="F10" s="165" t="s">
        <v>79</v>
      </c>
    </row>
    <row r="11" spans="2:6" ht="15.75" thickBot="1" x14ac:dyDescent="0.3">
      <c r="B11" s="327" t="s">
        <v>94</v>
      </c>
      <c r="C11" s="328"/>
      <c r="D11" s="328"/>
      <c r="E11" s="328"/>
      <c r="F11" s="329"/>
    </row>
    <row r="12" spans="2:6" ht="51.75" thickBot="1" x14ac:dyDescent="0.3">
      <c r="B12" s="56">
        <v>1</v>
      </c>
      <c r="C12" s="157" t="s">
        <v>83</v>
      </c>
      <c r="D12" s="156">
        <v>320000</v>
      </c>
      <c r="E12" s="123"/>
      <c r="F12" s="60">
        <f>ROUND((E12*D12),0)</f>
        <v>0</v>
      </c>
    </row>
    <row r="13" spans="2:6" ht="15.75" thickBot="1" x14ac:dyDescent="0.3">
      <c r="B13" s="330" t="s">
        <v>95</v>
      </c>
      <c r="C13" s="331"/>
      <c r="D13" s="331"/>
      <c r="E13" s="331"/>
      <c r="F13" s="332"/>
    </row>
    <row r="14" spans="2:6" ht="39" thickBot="1" x14ac:dyDescent="0.3">
      <c r="B14" s="56">
        <v>2</v>
      </c>
      <c r="C14" s="155" t="s">
        <v>1</v>
      </c>
      <c r="D14" s="156">
        <v>320000</v>
      </c>
      <c r="E14" s="123"/>
      <c r="F14" s="60">
        <f>ROUND((E14*D14),0)</f>
        <v>0</v>
      </c>
    </row>
    <row r="15" spans="2:6" ht="15.75" thickBot="1" x14ac:dyDescent="0.3">
      <c r="B15" s="308" t="s">
        <v>102</v>
      </c>
      <c r="C15" s="309"/>
      <c r="D15" s="309"/>
      <c r="E15" s="310"/>
      <c r="F15" s="158">
        <f>ROUND((F12+F14),0)</f>
        <v>0</v>
      </c>
    </row>
    <row r="16" spans="2:6" ht="16.5" thickBot="1" x14ac:dyDescent="0.3">
      <c r="B16" s="305" t="s">
        <v>105</v>
      </c>
      <c r="C16" s="306"/>
      <c r="D16" s="306"/>
      <c r="E16" s="306"/>
      <c r="F16" s="307"/>
    </row>
    <row r="17" spans="2:6" x14ac:dyDescent="0.25">
      <c r="B17" s="53">
        <v>1</v>
      </c>
      <c r="C17" s="42" t="s">
        <v>75</v>
      </c>
      <c r="D17" s="159">
        <v>320000</v>
      </c>
      <c r="E17" s="174"/>
      <c r="F17" s="38">
        <f t="shared" ref="F17:F19" si="0">ROUND((E17*D17),0)</f>
        <v>0</v>
      </c>
    </row>
    <row r="18" spans="2:6" x14ac:dyDescent="0.25">
      <c r="B18" s="55">
        <v>2</v>
      </c>
      <c r="C18" s="3" t="s">
        <v>65</v>
      </c>
      <c r="D18" s="52">
        <v>9150</v>
      </c>
      <c r="E18" s="175"/>
      <c r="F18" s="24">
        <f t="shared" si="0"/>
        <v>0</v>
      </c>
    </row>
    <row r="19" spans="2:6" ht="26.25" thickBot="1" x14ac:dyDescent="0.3">
      <c r="B19" s="54">
        <v>3</v>
      </c>
      <c r="C19" s="43" t="s">
        <v>67</v>
      </c>
      <c r="D19" s="160">
        <v>320000</v>
      </c>
      <c r="E19" s="176"/>
      <c r="F19" s="40">
        <f t="shared" si="0"/>
        <v>0</v>
      </c>
    </row>
    <row r="20" spans="2:6" ht="15.75" thickBot="1" x14ac:dyDescent="0.3">
      <c r="B20" s="317" t="s">
        <v>77</v>
      </c>
      <c r="C20" s="318"/>
      <c r="D20" s="318"/>
      <c r="E20" s="319"/>
      <c r="F20" s="81">
        <f>+ROUND(SUM(F17:F19),0)</f>
        <v>0</v>
      </c>
    </row>
    <row r="21" spans="2:6" ht="16.5" thickBot="1" x14ac:dyDescent="0.3">
      <c r="B21" s="305" t="s">
        <v>118</v>
      </c>
      <c r="C21" s="306"/>
      <c r="D21" s="306"/>
      <c r="E21" s="306"/>
      <c r="F21" s="307"/>
    </row>
    <row r="22" spans="2:6" ht="25.5" x14ac:dyDescent="0.25">
      <c r="B22" s="53">
        <v>1</v>
      </c>
      <c r="C22" s="42" t="s">
        <v>69</v>
      </c>
      <c r="D22" s="44">
        <v>320000</v>
      </c>
      <c r="E22" s="177"/>
      <c r="F22" s="38">
        <f t="shared" ref="F22:F23" si="1">ROUND((E22*D22),0)</f>
        <v>0</v>
      </c>
    </row>
    <row r="23" spans="2:6" ht="26.25" thickBot="1" x14ac:dyDescent="0.3">
      <c r="B23" s="54">
        <v>2</v>
      </c>
      <c r="C23" s="43" t="s">
        <v>88</v>
      </c>
      <c r="D23" s="46">
        <v>320000</v>
      </c>
      <c r="E23" s="178"/>
      <c r="F23" s="40">
        <f t="shared" si="1"/>
        <v>0</v>
      </c>
    </row>
    <row r="24" spans="2:6" ht="15.75" thickBot="1" x14ac:dyDescent="0.3">
      <c r="B24" s="317" t="s">
        <v>64</v>
      </c>
      <c r="C24" s="318"/>
      <c r="D24" s="318"/>
      <c r="E24" s="319"/>
      <c r="F24" s="81">
        <f>ROUND(SUM(F22:F23),0)</f>
        <v>0</v>
      </c>
    </row>
    <row r="25" spans="2:6" ht="16.5" thickBot="1" x14ac:dyDescent="0.3">
      <c r="B25" s="325" t="s">
        <v>121</v>
      </c>
      <c r="C25" s="326"/>
      <c r="D25" s="326"/>
      <c r="E25" s="326"/>
      <c r="F25" s="161">
        <f>ROUND((F24+F20+F15),0)</f>
        <v>0</v>
      </c>
    </row>
    <row r="26" spans="2:6" x14ac:dyDescent="0.25">
      <c r="B26" s="169"/>
      <c r="C26" s="170"/>
      <c r="D26" s="170"/>
      <c r="E26" s="171"/>
      <c r="F26" s="172"/>
    </row>
    <row r="27" spans="2:6" ht="15.75" thickBot="1" x14ac:dyDescent="0.3">
      <c r="B27" s="169"/>
      <c r="C27" s="170"/>
      <c r="D27" s="170"/>
      <c r="E27" s="171"/>
      <c r="F27" s="172"/>
    </row>
    <row r="28" spans="2:6" ht="29.25" customHeight="1" x14ac:dyDescent="0.25">
      <c r="B28" s="269" t="s">
        <v>85</v>
      </c>
      <c r="C28" s="270"/>
      <c r="D28" s="51"/>
      <c r="E28" s="270" t="s">
        <v>86</v>
      </c>
      <c r="F28" s="271"/>
    </row>
    <row r="29" spans="2:6" ht="15.75" thickBot="1" x14ac:dyDescent="0.3">
      <c r="B29" s="141" t="s">
        <v>87</v>
      </c>
      <c r="C29" s="142"/>
      <c r="D29" s="143"/>
      <c r="E29" s="168"/>
      <c r="F29" s="144"/>
    </row>
  </sheetData>
  <sheetProtection password="CA1D" sheet="1" objects="1" scenarios="1"/>
  <mergeCells count="17">
    <mergeCell ref="B25:E25"/>
    <mergeCell ref="B28:C28"/>
    <mergeCell ref="E28:F28"/>
    <mergeCell ref="B20:E20"/>
    <mergeCell ref="B9:F9"/>
    <mergeCell ref="B11:F11"/>
    <mergeCell ref="B13:F13"/>
    <mergeCell ref="B15:E15"/>
    <mergeCell ref="B16:F16"/>
    <mergeCell ref="B24:E24"/>
    <mergeCell ref="C1:F1"/>
    <mergeCell ref="C2:F2"/>
    <mergeCell ref="C3:F3"/>
    <mergeCell ref="B4:F4"/>
    <mergeCell ref="B21:F21"/>
    <mergeCell ref="B8:F8"/>
    <mergeCell ref="B6:F6"/>
  </mergeCells>
  <dataValidations count="1">
    <dataValidation type="whole" operator="greaterThan" allowBlank="1" showInputMessage="1" showErrorMessage="1" sqref="E12 E14 E17 E18 E19 E22 E23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"/>
  <sheetViews>
    <sheetView showGridLines="0" topLeftCell="A4" zoomScale="85" zoomScaleNormal="85" workbookViewId="0">
      <selection activeCell="E15" sqref="E15"/>
    </sheetView>
  </sheetViews>
  <sheetFormatPr baseColWidth="10" defaultRowHeight="12.75" x14ac:dyDescent="0.2"/>
  <cols>
    <col min="1" max="1" width="6" style="8" customWidth="1"/>
    <col min="2" max="2" width="5.42578125" style="8" bestFit="1" customWidth="1"/>
    <col min="3" max="3" width="33.42578125" style="9" customWidth="1"/>
    <col min="4" max="4" width="13.85546875" style="8" customWidth="1"/>
    <col min="5" max="5" width="12.7109375" style="8" customWidth="1"/>
    <col min="6" max="6" width="14.85546875" style="187" customWidth="1"/>
    <col min="7" max="7" width="15.7109375" style="8" bestFit="1" customWidth="1"/>
    <col min="8" max="8" width="11.28515625" style="8" bestFit="1" customWidth="1"/>
    <col min="9" max="9" width="14.140625" style="8" customWidth="1"/>
    <col min="10" max="10" width="15.140625" style="8" bestFit="1" customWidth="1"/>
    <col min="11" max="11" width="11.28515625" style="8" bestFit="1" customWidth="1"/>
    <col min="12" max="12" width="14.42578125" style="8" customWidth="1"/>
    <col min="13" max="13" width="18.42578125" style="8" customWidth="1"/>
    <col min="14" max="16384" width="11.42578125" style="8"/>
  </cols>
  <sheetData>
    <row r="1" spans="2:13" s="115" customFormat="1" ht="15" customHeight="1" x14ac:dyDescent="0.25">
      <c r="B1" s="147"/>
      <c r="C1" s="278" t="s">
        <v>110</v>
      </c>
      <c r="D1" s="278"/>
      <c r="E1" s="278"/>
      <c r="F1" s="278"/>
      <c r="G1" s="278"/>
      <c r="H1" s="278"/>
      <c r="I1" s="278"/>
      <c r="J1" s="278"/>
      <c r="K1" s="278"/>
      <c r="L1" s="278"/>
      <c r="M1" s="279"/>
    </row>
    <row r="2" spans="2:13" s="115" customFormat="1" ht="15.75" x14ac:dyDescent="0.25">
      <c r="B2" s="148"/>
      <c r="C2" s="298" t="s">
        <v>126</v>
      </c>
      <c r="D2" s="298"/>
      <c r="E2" s="298"/>
      <c r="F2" s="298"/>
      <c r="G2" s="298"/>
      <c r="H2" s="298"/>
      <c r="I2" s="298"/>
      <c r="J2" s="298"/>
      <c r="K2" s="298"/>
      <c r="L2" s="298"/>
      <c r="M2" s="299"/>
    </row>
    <row r="3" spans="2:13" s="115" customFormat="1" ht="15.75" thickBot="1" x14ac:dyDescent="0.3">
      <c r="B3" s="149"/>
      <c r="C3" s="300" t="s">
        <v>128</v>
      </c>
      <c r="D3" s="300"/>
      <c r="E3" s="300"/>
      <c r="F3" s="300"/>
      <c r="G3" s="300"/>
      <c r="H3" s="300"/>
      <c r="I3" s="300"/>
      <c r="J3" s="300"/>
      <c r="K3" s="300"/>
      <c r="L3" s="300"/>
      <c r="M3" s="301"/>
    </row>
    <row r="4" spans="2:13" ht="39" customHeight="1" x14ac:dyDescent="0.2">
      <c r="B4" s="284"/>
      <c r="C4" s="285"/>
      <c r="D4" s="285"/>
      <c r="E4" s="285"/>
      <c r="F4" s="285"/>
      <c r="G4" s="201"/>
      <c r="H4" s="201"/>
      <c r="I4" s="201"/>
      <c r="J4" s="201"/>
      <c r="K4" s="201"/>
      <c r="L4" s="201" t="s">
        <v>164</v>
      </c>
      <c r="M4" s="202"/>
    </row>
    <row r="5" spans="2:13" ht="15" x14ac:dyDescent="0.25">
      <c r="B5" s="225" t="s">
        <v>104</v>
      </c>
      <c r="C5" s="90"/>
      <c r="D5" s="90"/>
      <c r="E5" s="90"/>
      <c r="F5" s="90"/>
      <c r="G5" s="170"/>
      <c r="H5" s="13"/>
      <c r="I5" s="13"/>
      <c r="J5" s="13"/>
      <c r="K5" s="13"/>
      <c r="L5" s="13"/>
      <c r="M5" s="188"/>
    </row>
    <row r="6" spans="2:13" ht="15" x14ac:dyDescent="0.2">
      <c r="B6" s="189"/>
      <c r="C6" s="13"/>
      <c r="D6" s="13"/>
      <c r="E6" s="13"/>
      <c r="F6" s="183"/>
      <c r="G6" s="13"/>
      <c r="H6" s="13"/>
      <c r="I6" s="13"/>
      <c r="J6" s="13"/>
      <c r="K6" s="13"/>
      <c r="L6" s="13"/>
      <c r="M6" s="188"/>
    </row>
    <row r="7" spans="2:13" ht="85.5" customHeight="1" x14ac:dyDescent="0.2">
      <c r="B7" s="335" t="s">
        <v>122</v>
      </c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7"/>
    </row>
    <row r="8" spans="2:13" ht="9" customHeight="1" thickBot="1" x14ac:dyDescent="0.25">
      <c r="B8" s="190"/>
      <c r="C8" s="182"/>
      <c r="D8" s="182"/>
      <c r="E8" s="182"/>
      <c r="F8" s="184"/>
      <c r="G8" s="182"/>
      <c r="H8" s="182"/>
      <c r="I8" s="182"/>
      <c r="J8" s="182"/>
      <c r="K8" s="182"/>
      <c r="L8" s="182"/>
      <c r="M8" s="226"/>
    </row>
    <row r="9" spans="2:13" ht="21" customHeight="1" thickBot="1" x14ac:dyDescent="0.25">
      <c r="B9" s="341" t="s">
        <v>2</v>
      </c>
      <c r="C9" s="341" t="s">
        <v>53</v>
      </c>
      <c r="D9" s="343" t="s">
        <v>59</v>
      </c>
      <c r="E9" s="345">
        <v>2016</v>
      </c>
      <c r="F9" s="346"/>
      <c r="G9" s="347"/>
      <c r="H9" s="338">
        <v>2017</v>
      </c>
      <c r="I9" s="339"/>
      <c r="J9" s="340"/>
      <c r="K9" s="338">
        <v>2018</v>
      </c>
      <c r="L9" s="339"/>
      <c r="M9" s="340"/>
    </row>
    <row r="10" spans="2:13" s="14" customFormat="1" ht="39.75" customHeight="1" thickBot="1" x14ac:dyDescent="0.25">
      <c r="B10" s="342"/>
      <c r="C10" s="342"/>
      <c r="D10" s="344"/>
      <c r="E10" s="166" t="s">
        <v>60</v>
      </c>
      <c r="F10" s="185" t="s">
        <v>78</v>
      </c>
      <c r="G10" s="162" t="s">
        <v>79</v>
      </c>
      <c r="H10" s="163" t="s">
        <v>60</v>
      </c>
      <c r="I10" s="164" t="s">
        <v>78</v>
      </c>
      <c r="J10" s="166" t="s">
        <v>79</v>
      </c>
      <c r="K10" s="165" t="s">
        <v>60</v>
      </c>
      <c r="L10" s="162" t="s">
        <v>78</v>
      </c>
      <c r="M10" s="163" t="s">
        <v>79</v>
      </c>
    </row>
    <row r="11" spans="2:13" ht="15" x14ac:dyDescent="0.2">
      <c r="B11" s="191">
        <v>1</v>
      </c>
      <c r="C11" s="2" t="s">
        <v>4</v>
      </c>
      <c r="D11" s="4" t="s">
        <v>61</v>
      </c>
      <c r="E11" s="16">
        <v>31357</v>
      </c>
      <c r="F11" s="186"/>
      <c r="G11" s="17">
        <f>+ROUND(E11*F11,0)</f>
        <v>0</v>
      </c>
      <c r="H11" s="16">
        <v>40911</v>
      </c>
      <c r="I11" s="186"/>
      <c r="J11" s="17">
        <f>+ROUND(H11*I11,0)</f>
        <v>0</v>
      </c>
      <c r="K11" s="16">
        <v>5354</v>
      </c>
      <c r="L11" s="186"/>
      <c r="M11" s="192">
        <f>+ROUND(K11*L11,0)</f>
        <v>0</v>
      </c>
    </row>
    <row r="12" spans="2:13" ht="15" x14ac:dyDescent="0.2">
      <c r="B12" s="193">
        <v>2</v>
      </c>
      <c r="C12" s="1" t="s">
        <v>5</v>
      </c>
      <c r="D12" s="5" t="s">
        <v>61</v>
      </c>
      <c r="E12" s="16">
        <v>6913</v>
      </c>
      <c r="F12" s="126"/>
      <c r="G12" s="17">
        <f t="shared" ref="G12:G63" si="0">+ROUND(E12*F12,0)</f>
        <v>0</v>
      </c>
      <c r="H12" s="16">
        <v>9054</v>
      </c>
      <c r="I12" s="126"/>
      <c r="J12" s="17">
        <f t="shared" ref="J12:J63" si="1">+ROUND(H12*I12,0)</f>
        <v>0</v>
      </c>
      <c r="K12" s="16">
        <v>1141</v>
      </c>
      <c r="L12" s="126"/>
      <c r="M12" s="192">
        <f t="shared" ref="M12:M63" si="2">+ROUND(K12*L12,0)</f>
        <v>0</v>
      </c>
    </row>
    <row r="13" spans="2:13" ht="15" x14ac:dyDescent="0.2">
      <c r="B13" s="193">
        <v>3</v>
      </c>
      <c r="C13" s="1" t="s">
        <v>6</v>
      </c>
      <c r="D13" s="5" t="s">
        <v>61</v>
      </c>
      <c r="E13" s="16">
        <v>12582</v>
      </c>
      <c r="F13" s="126"/>
      <c r="G13" s="17">
        <f t="shared" si="0"/>
        <v>0</v>
      </c>
      <c r="H13" s="16">
        <v>16716</v>
      </c>
      <c r="I13" s="126"/>
      <c r="J13" s="17">
        <f t="shared" si="1"/>
        <v>0</v>
      </c>
      <c r="K13" s="16">
        <v>2634</v>
      </c>
      <c r="L13" s="126"/>
      <c r="M13" s="192">
        <f t="shared" si="2"/>
        <v>0</v>
      </c>
    </row>
    <row r="14" spans="2:13" ht="15" x14ac:dyDescent="0.2">
      <c r="B14" s="193">
        <v>6</v>
      </c>
      <c r="C14" s="1" t="s">
        <v>7</v>
      </c>
      <c r="D14" s="5" t="s">
        <v>61</v>
      </c>
      <c r="E14" s="16">
        <v>31344</v>
      </c>
      <c r="F14" s="126"/>
      <c r="G14" s="17">
        <f t="shared" si="0"/>
        <v>0</v>
      </c>
      <c r="H14" s="16">
        <v>40895</v>
      </c>
      <c r="I14" s="126"/>
      <c r="J14" s="17">
        <f t="shared" si="1"/>
        <v>0</v>
      </c>
      <c r="K14" s="16">
        <v>5351</v>
      </c>
      <c r="L14" s="126"/>
      <c r="M14" s="192">
        <f t="shared" si="2"/>
        <v>0</v>
      </c>
    </row>
    <row r="15" spans="2:13" ht="15" x14ac:dyDescent="0.2">
      <c r="B15" s="193">
        <v>7</v>
      </c>
      <c r="C15" s="1" t="s">
        <v>8</v>
      </c>
      <c r="D15" s="5" t="s">
        <v>61</v>
      </c>
      <c r="E15" s="16">
        <v>2867</v>
      </c>
      <c r="F15" s="126"/>
      <c r="G15" s="17">
        <f t="shared" si="0"/>
        <v>0</v>
      </c>
      <c r="H15" s="16">
        <v>3726</v>
      </c>
      <c r="I15" s="126"/>
      <c r="J15" s="17">
        <f t="shared" si="1"/>
        <v>0</v>
      </c>
      <c r="K15" s="16">
        <v>469</v>
      </c>
      <c r="L15" s="126"/>
      <c r="M15" s="192">
        <f t="shared" si="2"/>
        <v>0</v>
      </c>
    </row>
    <row r="16" spans="2:13" ht="25.5" x14ac:dyDescent="0.2">
      <c r="B16" s="193">
        <v>8</v>
      </c>
      <c r="C16" s="1" t="s">
        <v>9</v>
      </c>
      <c r="D16" s="5" t="s">
        <v>61</v>
      </c>
      <c r="E16" s="16">
        <v>31344</v>
      </c>
      <c r="F16" s="126"/>
      <c r="G16" s="17">
        <f t="shared" si="0"/>
        <v>0</v>
      </c>
      <c r="H16" s="16">
        <v>40895</v>
      </c>
      <c r="I16" s="126"/>
      <c r="J16" s="17">
        <f t="shared" si="1"/>
        <v>0</v>
      </c>
      <c r="K16" s="16">
        <v>5351</v>
      </c>
      <c r="L16" s="126"/>
      <c r="M16" s="192">
        <f t="shared" si="2"/>
        <v>0</v>
      </c>
    </row>
    <row r="17" spans="2:13" ht="25.5" x14ac:dyDescent="0.2">
      <c r="B17" s="193">
        <v>9</v>
      </c>
      <c r="C17" s="1" t="s">
        <v>10</v>
      </c>
      <c r="D17" s="5" t="s">
        <v>61</v>
      </c>
      <c r="E17" s="16">
        <v>8324</v>
      </c>
      <c r="F17" s="126"/>
      <c r="G17" s="17">
        <f t="shared" si="0"/>
        <v>0</v>
      </c>
      <c r="H17" s="16">
        <v>11080</v>
      </c>
      <c r="I17" s="126"/>
      <c r="J17" s="17">
        <f t="shared" si="1"/>
        <v>0</v>
      </c>
      <c r="K17" s="16">
        <v>1756</v>
      </c>
      <c r="L17" s="126"/>
      <c r="M17" s="192">
        <f t="shared" si="2"/>
        <v>0</v>
      </c>
    </row>
    <row r="18" spans="2:13" ht="15" x14ac:dyDescent="0.2">
      <c r="B18" s="193">
        <v>10</v>
      </c>
      <c r="C18" s="1" t="s">
        <v>11</v>
      </c>
      <c r="D18" s="5" t="s">
        <v>61</v>
      </c>
      <c r="E18" s="16">
        <v>12582</v>
      </c>
      <c r="F18" s="126"/>
      <c r="G18" s="17">
        <f t="shared" si="0"/>
        <v>0</v>
      </c>
      <c r="H18" s="16">
        <v>16416</v>
      </c>
      <c r="I18" s="126"/>
      <c r="J18" s="17">
        <f t="shared" si="1"/>
        <v>0</v>
      </c>
      <c r="K18" s="16">
        <v>2634</v>
      </c>
      <c r="L18" s="126"/>
      <c r="M18" s="192">
        <f t="shared" si="2"/>
        <v>0</v>
      </c>
    </row>
    <row r="19" spans="2:13" ht="15" x14ac:dyDescent="0.2">
      <c r="B19" s="193">
        <v>11</v>
      </c>
      <c r="C19" s="1" t="s">
        <v>12</v>
      </c>
      <c r="D19" s="5" t="s">
        <v>61</v>
      </c>
      <c r="E19" s="16">
        <v>31956</v>
      </c>
      <c r="F19" s="126"/>
      <c r="G19" s="17">
        <f t="shared" si="0"/>
        <v>0</v>
      </c>
      <c r="H19" s="16">
        <v>41624</v>
      </c>
      <c r="I19" s="126"/>
      <c r="J19" s="17">
        <f t="shared" si="1"/>
        <v>0</v>
      </c>
      <c r="K19" s="16">
        <v>5268</v>
      </c>
      <c r="L19" s="126"/>
      <c r="M19" s="192">
        <f t="shared" si="2"/>
        <v>0</v>
      </c>
    </row>
    <row r="20" spans="2:13" ht="15" x14ac:dyDescent="0.2">
      <c r="B20" s="193">
        <v>12</v>
      </c>
      <c r="C20" s="1" t="s">
        <v>13</v>
      </c>
      <c r="D20" s="5" t="s">
        <v>61</v>
      </c>
      <c r="E20" s="16">
        <v>21780</v>
      </c>
      <c r="F20" s="126"/>
      <c r="G20" s="17">
        <f t="shared" si="0"/>
        <v>0</v>
      </c>
      <c r="H20" s="16">
        <v>28080</v>
      </c>
      <c r="I20" s="126"/>
      <c r="J20" s="17">
        <f t="shared" si="1"/>
        <v>0</v>
      </c>
      <c r="K20" s="16">
        <v>3300</v>
      </c>
      <c r="L20" s="126"/>
      <c r="M20" s="192">
        <f t="shared" si="2"/>
        <v>0</v>
      </c>
    </row>
    <row r="21" spans="2:13" ht="15" x14ac:dyDescent="0.2">
      <c r="B21" s="193">
        <v>13</v>
      </c>
      <c r="C21" s="1" t="s">
        <v>14</v>
      </c>
      <c r="D21" s="5" t="s">
        <v>61</v>
      </c>
      <c r="E21" s="16">
        <v>1815</v>
      </c>
      <c r="F21" s="126"/>
      <c r="G21" s="17">
        <f t="shared" si="0"/>
        <v>0</v>
      </c>
      <c r="H21" s="16">
        <v>2370</v>
      </c>
      <c r="I21" s="126"/>
      <c r="J21" s="17">
        <f t="shared" si="1"/>
        <v>0</v>
      </c>
      <c r="K21" s="16">
        <v>275</v>
      </c>
      <c r="L21" s="126"/>
      <c r="M21" s="192">
        <f t="shared" si="2"/>
        <v>0</v>
      </c>
    </row>
    <row r="22" spans="2:13" ht="15" x14ac:dyDescent="0.2">
      <c r="B22" s="193">
        <v>14</v>
      </c>
      <c r="C22" s="1" t="s">
        <v>54</v>
      </c>
      <c r="D22" s="5" t="s">
        <v>61</v>
      </c>
      <c r="E22" s="16">
        <v>1811</v>
      </c>
      <c r="F22" s="126"/>
      <c r="G22" s="17">
        <f t="shared" si="0"/>
        <v>0</v>
      </c>
      <c r="H22" s="16">
        <v>2366</v>
      </c>
      <c r="I22" s="126"/>
      <c r="J22" s="17">
        <f t="shared" si="1"/>
        <v>0</v>
      </c>
      <c r="K22" s="16">
        <v>275</v>
      </c>
      <c r="L22" s="126"/>
      <c r="M22" s="192">
        <f t="shared" si="2"/>
        <v>0</v>
      </c>
    </row>
    <row r="23" spans="2:13" ht="15" x14ac:dyDescent="0.2">
      <c r="B23" s="193">
        <v>15</v>
      </c>
      <c r="C23" s="1" t="s">
        <v>55</v>
      </c>
      <c r="D23" s="5" t="s">
        <v>61</v>
      </c>
      <c r="E23" s="16">
        <v>48200</v>
      </c>
      <c r="F23" s="126"/>
      <c r="G23" s="17">
        <f t="shared" si="0"/>
        <v>0</v>
      </c>
      <c r="H23" s="16">
        <v>71450</v>
      </c>
      <c r="I23" s="126"/>
      <c r="J23" s="17">
        <f t="shared" si="1"/>
        <v>0</v>
      </c>
      <c r="K23" s="16">
        <v>8400</v>
      </c>
      <c r="L23" s="126"/>
      <c r="M23" s="192">
        <f t="shared" si="2"/>
        <v>0</v>
      </c>
    </row>
    <row r="24" spans="2:13" ht="15" x14ac:dyDescent="0.2">
      <c r="B24" s="193">
        <v>16</v>
      </c>
      <c r="C24" s="1" t="s">
        <v>56</v>
      </c>
      <c r="D24" s="5" t="s">
        <v>61</v>
      </c>
      <c r="E24" s="16">
        <v>50011</v>
      </c>
      <c r="F24" s="126"/>
      <c r="G24" s="17">
        <f t="shared" si="0"/>
        <v>0</v>
      </c>
      <c r="H24" s="16">
        <v>73816</v>
      </c>
      <c r="I24" s="126"/>
      <c r="J24" s="17">
        <f t="shared" si="1"/>
        <v>0</v>
      </c>
      <c r="K24" s="16">
        <v>8675</v>
      </c>
      <c r="L24" s="126"/>
      <c r="M24" s="192">
        <f t="shared" si="2"/>
        <v>0</v>
      </c>
    </row>
    <row r="25" spans="2:13" ht="15" x14ac:dyDescent="0.2">
      <c r="B25" s="193">
        <v>17</v>
      </c>
      <c r="C25" s="1" t="s">
        <v>15</v>
      </c>
      <c r="D25" s="5" t="s">
        <v>61</v>
      </c>
      <c r="E25" s="16">
        <v>862</v>
      </c>
      <c r="F25" s="126"/>
      <c r="G25" s="17">
        <f t="shared" si="0"/>
        <v>0</v>
      </c>
      <c r="H25" s="16">
        <v>1016</v>
      </c>
      <c r="I25" s="126"/>
      <c r="J25" s="17">
        <f t="shared" si="1"/>
        <v>0</v>
      </c>
      <c r="K25" s="16">
        <v>29</v>
      </c>
      <c r="L25" s="126"/>
      <c r="M25" s="192">
        <f t="shared" si="2"/>
        <v>0</v>
      </c>
    </row>
    <row r="26" spans="2:13" ht="25.5" x14ac:dyDescent="0.2">
      <c r="B26" s="193">
        <v>18</v>
      </c>
      <c r="C26" s="1" t="s">
        <v>35</v>
      </c>
      <c r="D26" s="5" t="s">
        <v>61</v>
      </c>
      <c r="E26" s="16">
        <v>1799</v>
      </c>
      <c r="F26" s="126"/>
      <c r="G26" s="17">
        <f t="shared" si="0"/>
        <v>0</v>
      </c>
      <c r="H26" s="16">
        <v>2354</v>
      </c>
      <c r="I26" s="126"/>
      <c r="J26" s="17">
        <f t="shared" si="1"/>
        <v>0</v>
      </c>
      <c r="K26" s="16">
        <v>275</v>
      </c>
      <c r="L26" s="126"/>
      <c r="M26" s="192">
        <f t="shared" si="2"/>
        <v>0</v>
      </c>
    </row>
    <row r="27" spans="2:13" ht="15" x14ac:dyDescent="0.2">
      <c r="B27" s="193">
        <v>19</v>
      </c>
      <c r="C27" s="1" t="s">
        <v>16</v>
      </c>
      <c r="D27" s="5" t="s">
        <v>61</v>
      </c>
      <c r="E27" s="16">
        <v>5445</v>
      </c>
      <c r="F27" s="126"/>
      <c r="G27" s="17">
        <f t="shared" si="0"/>
        <v>0</v>
      </c>
      <c r="H27" s="16">
        <v>7070</v>
      </c>
      <c r="I27" s="126"/>
      <c r="J27" s="17">
        <f t="shared" si="1"/>
        <v>0</v>
      </c>
      <c r="K27" s="16">
        <v>825</v>
      </c>
      <c r="L27" s="126"/>
      <c r="M27" s="192">
        <f t="shared" si="2"/>
        <v>0</v>
      </c>
    </row>
    <row r="28" spans="2:13" ht="25.5" x14ac:dyDescent="0.2">
      <c r="B28" s="193">
        <v>20</v>
      </c>
      <c r="C28" s="1" t="s">
        <v>17</v>
      </c>
      <c r="D28" s="5" t="s">
        <v>61</v>
      </c>
      <c r="E28" s="16">
        <v>31357</v>
      </c>
      <c r="F28" s="126"/>
      <c r="G28" s="17">
        <f t="shared" si="0"/>
        <v>0</v>
      </c>
      <c r="H28" s="16">
        <v>39711</v>
      </c>
      <c r="I28" s="126"/>
      <c r="J28" s="17">
        <f t="shared" si="1"/>
        <v>0</v>
      </c>
      <c r="K28" s="16">
        <v>5354</v>
      </c>
      <c r="L28" s="126"/>
      <c r="M28" s="192">
        <f t="shared" si="2"/>
        <v>0</v>
      </c>
    </row>
    <row r="29" spans="2:13" ht="15" x14ac:dyDescent="0.2">
      <c r="B29" s="193">
        <v>21</v>
      </c>
      <c r="C29" s="1" t="s">
        <v>18</v>
      </c>
      <c r="D29" s="5" t="s">
        <v>61</v>
      </c>
      <c r="E29" s="16">
        <v>31357</v>
      </c>
      <c r="F29" s="126"/>
      <c r="G29" s="17">
        <f t="shared" si="0"/>
        <v>0</v>
      </c>
      <c r="H29" s="16">
        <v>39711</v>
      </c>
      <c r="I29" s="126"/>
      <c r="J29" s="17">
        <f t="shared" si="1"/>
        <v>0</v>
      </c>
      <c r="K29" s="16">
        <v>5354</v>
      </c>
      <c r="L29" s="126"/>
      <c r="M29" s="192">
        <f t="shared" si="2"/>
        <v>0</v>
      </c>
    </row>
    <row r="30" spans="2:13" ht="15" x14ac:dyDescent="0.2">
      <c r="B30" s="193">
        <v>22</v>
      </c>
      <c r="C30" s="1" t="s">
        <v>19</v>
      </c>
      <c r="D30" s="5" t="s">
        <v>61</v>
      </c>
      <c r="E30" s="16">
        <v>1799</v>
      </c>
      <c r="F30" s="126"/>
      <c r="G30" s="17">
        <f t="shared" si="0"/>
        <v>0</v>
      </c>
      <c r="H30" s="16">
        <v>2353</v>
      </c>
      <c r="I30" s="126"/>
      <c r="J30" s="17">
        <f t="shared" si="1"/>
        <v>0</v>
      </c>
      <c r="K30" s="16">
        <v>274</v>
      </c>
      <c r="L30" s="126"/>
      <c r="M30" s="192">
        <f t="shared" si="2"/>
        <v>0</v>
      </c>
    </row>
    <row r="31" spans="2:13" ht="38.25" x14ac:dyDescent="0.2">
      <c r="B31" s="193">
        <v>23</v>
      </c>
      <c r="C31" s="1" t="s">
        <v>20</v>
      </c>
      <c r="D31" s="5" t="s">
        <v>61</v>
      </c>
      <c r="E31" s="16">
        <v>36754</v>
      </c>
      <c r="F31" s="126"/>
      <c r="G31" s="17">
        <f t="shared" si="0"/>
        <v>0</v>
      </c>
      <c r="H31" s="16">
        <v>47780</v>
      </c>
      <c r="I31" s="126"/>
      <c r="J31" s="17">
        <f t="shared" si="1"/>
        <v>0</v>
      </c>
      <c r="K31" s="16">
        <v>6176</v>
      </c>
      <c r="L31" s="126"/>
      <c r="M31" s="192">
        <f t="shared" si="2"/>
        <v>0</v>
      </c>
    </row>
    <row r="32" spans="2:13" ht="15" x14ac:dyDescent="0.2">
      <c r="B32" s="193">
        <v>24</v>
      </c>
      <c r="C32" s="1" t="s">
        <v>21</v>
      </c>
      <c r="D32" s="5" t="s">
        <v>61</v>
      </c>
      <c r="E32" s="16">
        <v>7183</v>
      </c>
      <c r="F32" s="126"/>
      <c r="G32" s="17">
        <f t="shared" si="0"/>
        <v>0</v>
      </c>
      <c r="H32" s="16">
        <v>9339</v>
      </c>
      <c r="I32" s="126"/>
      <c r="J32" s="17">
        <f t="shared" si="1"/>
        <v>0</v>
      </c>
      <c r="K32" s="16">
        <v>1156</v>
      </c>
      <c r="L32" s="126"/>
      <c r="M32" s="192">
        <f t="shared" si="2"/>
        <v>0</v>
      </c>
    </row>
    <row r="33" spans="2:13" ht="15" x14ac:dyDescent="0.2">
      <c r="B33" s="193">
        <v>25</v>
      </c>
      <c r="C33" s="1" t="s">
        <v>22</v>
      </c>
      <c r="D33" s="5" t="s">
        <v>61</v>
      </c>
      <c r="E33" s="16">
        <v>31357</v>
      </c>
      <c r="F33" s="126"/>
      <c r="G33" s="17">
        <f t="shared" si="0"/>
        <v>0</v>
      </c>
      <c r="H33" s="16">
        <v>40911</v>
      </c>
      <c r="I33" s="126"/>
      <c r="J33" s="17">
        <f t="shared" si="1"/>
        <v>0</v>
      </c>
      <c r="K33" s="16">
        <v>5354</v>
      </c>
      <c r="L33" s="126"/>
      <c r="M33" s="192">
        <f t="shared" si="2"/>
        <v>0</v>
      </c>
    </row>
    <row r="34" spans="2:13" ht="15" x14ac:dyDescent="0.2">
      <c r="B34" s="193">
        <v>26</v>
      </c>
      <c r="C34" s="1" t="s">
        <v>23</v>
      </c>
      <c r="D34" s="5" t="s">
        <v>61</v>
      </c>
      <c r="E34" s="16">
        <v>1721</v>
      </c>
      <c r="F34" s="126"/>
      <c r="G34" s="17">
        <f t="shared" si="0"/>
        <v>0</v>
      </c>
      <c r="H34" s="16">
        <v>2272</v>
      </c>
      <c r="I34" s="126"/>
      <c r="J34" s="17">
        <f t="shared" si="1"/>
        <v>0</v>
      </c>
      <c r="K34" s="16">
        <v>271</v>
      </c>
      <c r="L34" s="126"/>
      <c r="M34" s="192">
        <f t="shared" si="2"/>
        <v>0</v>
      </c>
    </row>
    <row r="35" spans="2:13" ht="15" x14ac:dyDescent="0.2">
      <c r="B35" s="193">
        <v>27</v>
      </c>
      <c r="C35" s="1" t="s">
        <v>24</v>
      </c>
      <c r="D35" s="5" t="s">
        <v>61</v>
      </c>
      <c r="E35" s="16">
        <v>8299</v>
      </c>
      <c r="F35" s="126"/>
      <c r="G35" s="17">
        <f t="shared" si="0"/>
        <v>0</v>
      </c>
      <c r="H35" s="16">
        <v>10876</v>
      </c>
      <c r="I35" s="126"/>
      <c r="J35" s="17">
        <f t="shared" si="1"/>
        <v>0</v>
      </c>
      <c r="K35" s="16">
        <v>1377</v>
      </c>
      <c r="L35" s="126"/>
      <c r="M35" s="192">
        <f t="shared" si="2"/>
        <v>0</v>
      </c>
    </row>
    <row r="36" spans="2:13" ht="15" x14ac:dyDescent="0.2">
      <c r="B36" s="193">
        <v>28</v>
      </c>
      <c r="C36" s="1" t="s">
        <v>25</v>
      </c>
      <c r="D36" s="5" t="s">
        <v>61</v>
      </c>
      <c r="E36" s="16">
        <v>1612</v>
      </c>
      <c r="F36" s="126"/>
      <c r="G36" s="17">
        <f t="shared" si="0"/>
        <v>0</v>
      </c>
      <c r="H36" s="16">
        <v>2174</v>
      </c>
      <c r="I36" s="126"/>
      <c r="J36" s="17">
        <f t="shared" si="1"/>
        <v>0</v>
      </c>
      <c r="K36" s="16">
        <v>312</v>
      </c>
      <c r="L36" s="126"/>
      <c r="M36" s="192">
        <f t="shared" si="2"/>
        <v>0</v>
      </c>
    </row>
    <row r="37" spans="2:13" ht="15" x14ac:dyDescent="0.2">
      <c r="B37" s="193">
        <v>29</v>
      </c>
      <c r="C37" s="1" t="s">
        <v>26</v>
      </c>
      <c r="D37" s="5" t="s">
        <v>61</v>
      </c>
      <c r="E37" s="16">
        <v>31318</v>
      </c>
      <c r="F37" s="126"/>
      <c r="G37" s="17">
        <f t="shared" si="0"/>
        <v>0</v>
      </c>
      <c r="H37" s="16">
        <v>41269</v>
      </c>
      <c r="I37" s="126"/>
      <c r="J37" s="17">
        <f t="shared" si="1"/>
        <v>0</v>
      </c>
      <c r="K37" s="16">
        <v>5351</v>
      </c>
      <c r="L37" s="126"/>
      <c r="M37" s="192">
        <f t="shared" si="2"/>
        <v>0</v>
      </c>
    </row>
    <row r="38" spans="2:13" ht="25.5" x14ac:dyDescent="0.2">
      <c r="B38" s="193">
        <v>30</v>
      </c>
      <c r="C38" s="1" t="s">
        <v>27</v>
      </c>
      <c r="D38" s="5" t="s">
        <v>61</v>
      </c>
      <c r="E38" s="16">
        <v>296</v>
      </c>
      <c r="F38" s="126"/>
      <c r="G38" s="17">
        <f t="shared" si="0"/>
        <v>0</v>
      </c>
      <c r="H38" s="16">
        <v>523</v>
      </c>
      <c r="I38" s="126"/>
      <c r="J38" s="17">
        <f t="shared" si="1"/>
        <v>0</v>
      </c>
      <c r="K38" s="16">
        <v>142</v>
      </c>
      <c r="L38" s="126"/>
      <c r="M38" s="192">
        <f t="shared" si="2"/>
        <v>0</v>
      </c>
    </row>
    <row r="39" spans="2:13" ht="15" x14ac:dyDescent="0.2">
      <c r="B39" s="193">
        <v>31</v>
      </c>
      <c r="C39" s="1" t="s">
        <v>28</v>
      </c>
      <c r="D39" s="5" t="s">
        <v>61</v>
      </c>
      <c r="E39" s="16">
        <v>4935</v>
      </c>
      <c r="F39" s="126"/>
      <c r="G39" s="17">
        <f t="shared" si="0"/>
        <v>0</v>
      </c>
      <c r="H39" s="16">
        <v>6701</v>
      </c>
      <c r="I39" s="126"/>
      <c r="J39" s="17">
        <f t="shared" si="1"/>
        <v>0</v>
      </c>
      <c r="K39" s="16">
        <v>866</v>
      </c>
      <c r="L39" s="126"/>
      <c r="M39" s="192">
        <f t="shared" si="2"/>
        <v>0</v>
      </c>
    </row>
    <row r="40" spans="2:13" ht="15" x14ac:dyDescent="0.2">
      <c r="B40" s="193">
        <v>32</v>
      </c>
      <c r="C40" s="1" t="s">
        <v>29</v>
      </c>
      <c r="D40" s="5" t="s">
        <v>61</v>
      </c>
      <c r="E40" s="16">
        <v>1811</v>
      </c>
      <c r="F40" s="126"/>
      <c r="G40" s="17">
        <f t="shared" si="0"/>
        <v>0</v>
      </c>
      <c r="H40" s="16">
        <v>2366</v>
      </c>
      <c r="I40" s="126"/>
      <c r="J40" s="17">
        <f t="shared" si="1"/>
        <v>0</v>
      </c>
      <c r="K40" s="16">
        <v>275</v>
      </c>
      <c r="L40" s="126"/>
      <c r="M40" s="192">
        <f t="shared" si="2"/>
        <v>0</v>
      </c>
    </row>
    <row r="41" spans="2:13" ht="15" x14ac:dyDescent="0.2">
      <c r="B41" s="193">
        <v>33</v>
      </c>
      <c r="C41" s="1" t="s">
        <v>30</v>
      </c>
      <c r="D41" s="5" t="s">
        <v>61</v>
      </c>
      <c r="E41" s="16">
        <v>1721</v>
      </c>
      <c r="F41" s="126"/>
      <c r="G41" s="17">
        <f t="shared" si="0"/>
        <v>0</v>
      </c>
      <c r="H41" s="16">
        <v>2272</v>
      </c>
      <c r="I41" s="126"/>
      <c r="J41" s="17">
        <f t="shared" si="1"/>
        <v>0</v>
      </c>
      <c r="K41" s="16">
        <v>271</v>
      </c>
      <c r="L41" s="126"/>
      <c r="M41" s="192">
        <f t="shared" si="2"/>
        <v>0</v>
      </c>
    </row>
    <row r="42" spans="2:13" ht="15" x14ac:dyDescent="0.2">
      <c r="B42" s="193">
        <v>34</v>
      </c>
      <c r="C42" s="1" t="s">
        <v>31</v>
      </c>
      <c r="D42" s="5" t="s">
        <v>61</v>
      </c>
      <c r="E42" s="16">
        <v>296</v>
      </c>
      <c r="F42" s="126"/>
      <c r="G42" s="17">
        <f t="shared" si="0"/>
        <v>0</v>
      </c>
      <c r="H42" s="16">
        <v>523</v>
      </c>
      <c r="I42" s="126"/>
      <c r="J42" s="17">
        <f t="shared" si="1"/>
        <v>0</v>
      </c>
      <c r="K42" s="16">
        <v>142</v>
      </c>
      <c r="L42" s="126"/>
      <c r="M42" s="192">
        <f t="shared" si="2"/>
        <v>0</v>
      </c>
    </row>
    <row r="43" spans="2:13" ht="15" x14ac:dyDescent="0.2">
      <c r="B43" s="193">
        <v>35</v>
      </c>
      <c r="C43" s="1" t="s">
        <v>32</v>
      </c>
      <c r="D43" s="5" t="s">
        <v>61</v>
      </c>
      <c r="E43" s="16">
        <v>4935</v>
      </c>
      <c r="F43" s="126"/>
      <c r="G43" s="17">
        <f t="shared" si="0"/>
        <v>0</v>
      </c>
      <c r="H43" s="16">
        <v>6701</v>
      </c>
      <c r="I43" s="126"/>
      <c r="J43" s="17">
        <f t="shared" si="1"/>
        <v>0</v>
      </c>
      <c r="K43" s="16">
        <v>866</v>
      </c>
      <c r="L43" s="126"/>
      <c r="M43" s="192">
        <f t="shared" si="2"/>
        <v>0</v>
      </c>
    </row>
    <row r="44" spans="2:13" ht="15" x14ac:dyDescent="0.2">
      <c r="B44" s="193">
        <v>36</v>
      </c>
      <c r="C44" s="1" t="s">
        <v>33</v>
      </c>
      <c r="D44" s="5" t="s">
        <v>61</v>
      </c>
      <c r="E44" s="16">
        <v>31318</v>
      </c>
      <c r="F44" s="126"/>
      <c r="G44" s="17">
        <f t="shared" si="0"/>
        <v>0</v>
      </c>
      <c r="H44" s="16">
        <v>41269</v>
      </c>
      <c r="I44" s="126"/>
      <c r="J44" s="17">
        <f t="shared" si="1"/>
        <v>0</v>
      </c>
      <c r="K44" s="16">
        <v>5351</v>
      </c>
      <c r="L44" s="126"/>
      <c r="M44" s="192">
        <f t="shared" si="2"/>
        <v>0</v>
      </c>
    </row>
    <row r="45" spans="2:13" ht="15" x14ac:dyDescent="0.2">
      <c r="B45" s="193">
        <v>37</v>
      </c>
      <c r="C45" s="1" t="s">
        <v>34</v>
      </c>
      <c r="D45" s="5" t="s">
        <v>61</v>
      </c>
      <c r="E45" s="16">
        <v>1612</v>
      </c>
      <c r="F45" s="126"/>
      <c r="G45" s="17">
        <f t="shared" si="0"/>
        <v>0</v>
      </c>
      <c r="H45" s="16">
        <v>2154</v>
      </c>
      <c r="I45" s="126"/>
      <c r="J45" s="17">
        <f t="shared" si="1"/>
        <v>0</v>
      </c>
      <c r="K45" s="16">
        <v>312</v>
      </c>
      <c r="L45" s="126"/>
      <c r="M45" s="192">
        <f t="shared" si="2"/>
        <v>0</v>
      </c>
    </row>
    <row r="46" spans="2:13" ht="15" x14ac:dyDescent="0.2">
      <c r="B46" s="193">
        <v>38</v>
      </c>
      <c r="C46" s="1" t="s">
        <v>36</v>
      </c>
      <c r="D46" s="5" t="s">
        <v>61</v>
      </c>
      <c r="E46" s="16">
        <v>1811</v>
      </c>
      <c r="F46" s="126"/>
      <c r="G46" s="17">
        <f t="shared" si="0"/>
        <v>0</v>
      </c>
      <c r="H46" s="16">
        <v>2366</v>
      </c>
      <c r="I46" s="126"/>
      <c r="J46" s="17">
        <f t="shared" si="1"/>
        <v>0</v>
      </c>
      <c r="K46" s="16">
        <v>275</v>
      </c>
      <c r="L46" s="126"/>
      <c r="M46" s="192">
        <f t="shared" si="2"/>
        <v>0</v>
      </c>
    </row>
    <row r="47" spans="2:13" ht="15" x14ac:dyDescent="0.2">
      <c r="B47" s="193">
        <v>39</v>
      </c>
      <c r="C47" s="1" t="s">
        <v>37</v>
      </c>
      <c r="D47" s="5" t="s">
        <v>61</v>
      </c>
      <c r="E47" s="16">
        <v>3320</v>
      </c>
      <c r="F47" s="126"/>
      <c r="G47" s="17">
        <f t="shared" si="0"/>
        <v>0</v>
      </c>
      <c r="H47" s="16">
        <v>4313</v>
      </c>
      <c r="I47" s="126"/>
      <c r="J47" s="17">
        <f t="shared" si="1"/>
        <v>0</v>
      </c>
      <c r="K47" s="16">
        <v>543</v>
      </c>
      <c r="L47" s="126"/>
      <c r="M47" s="192">
        <f t="shared" si="2"/>
        <v>0</v>
      </c>
    </row>
    <row r="48" spans="2:13" ht="25.5" x14ac:dyDescent="0.2">
      <c r="B48" s="193">
        <v>40</v>
      </c>
      <c r="C48" s="1" t="s">
        <v>38</v>
      </c>
      <c r="D48" s="5" t="s">
        <v>61</v>
      </c>
      <c r="E48" s="16">
        <v>1815</v>
      </c>
      <c r="F48" s="126"/>
      <c r="G48" s="17">
        <f t="shared" si="0"/>
        <v>0</v>
      </c>
      <c r="H48" s="16">
        <v>2370</v>
      </c>
      <c r="I48" s="126"/>
      <c r="J48" s="17">
        <f t="shared" si="1"/>
        <v>0</v>
      </c>
      <c r="K48" s="16">
        <v>275</v>
      </c>
      <c r="L48" s="126"/>
      <c r="M48" s="192">
        <f t="shared" si="2"/>
        <v>0</v>
      </c>
    </row>
    <row r="49" spans="2:13" ht="15" x14ac:dyDescent="0.2">
      <c r="B49" s="193">
        <v>41</v>
      </c>
      <c r="C49" s="1" t="s">
        <v>39</v>
      </c>
      <c r="D49" s="5" t="s">
        <v>61</v>
      </c>
      <c r="E49" s="16">
        <v>5326</v>
      </c>
      <c r="F49" s="126"/>
      <c r="G49" s="17">
        <f t="shared" si="0"/>
        <v>0</v>
      </c>
      <c r="H49" s="16">
        <v>7104</v>
      </c>
      <c r="I49" s="126"/>
      <c r="J49" s="17">
        <f t="shared" si="1"/>
        <v>0</v>
      </c>
      <c r="K49" s="16">
        <v>878</v>
      </c>
      <c r="L49" s="126"/>
      <c r="M49" s="192">
        <f t="shared" si="2"/>
        <v>0</v>
      </c>
    </row>
    <row r="50" spans="2:13" ht="15" x14ac:dyDescent="0.2">
      <c r="B50" s="193">
        <v>42</v>
      </c>
      <c r="C50" s="1" t="s">
        <v>40</v>
      </c>
      <c r="D50" s="5" t="s">
        <v>61</v>
      </c>
      <c r="E50" s="16">
        <v>3630</v>
      </c>
      <c r="F50" s="126"/>
      <c r="G50" s="17">
        <f t="shared" si="0"/>
        <v>0</v>
      </c>
      <c r="H50" s="16">
        <v>4669</v>
      </c>
      <c r="I50" s="126"/>
      <c r="J50" s="17">
        <f t="shared" si="1"/>
        <v>0</v>
      </c>
      <c r="K50" s="16">
        <v>550</v>
      </c>
      <c r="L50" s="126"/>
      <c r="M50" s="192">
        <f t="shared" si="2"/>
        <v>0</v>
      </c>
    </row>
    <row r="51" spans="2:13" ht="15" x14ac:dyDescent="0.2">
      <c r="B51" s="193">
        <v>43</v>
      </c>
      <c r="C51" s="1" t="s">
        <v>41</v>
      </c>
      <c r="D51" s="5" t="s">
        <v>61</v>
      </c>
      <c r="E51" s="16">
        <v>14084</v>
      </c>
      <c r="F51" s="126"/>
      <c r="G51" s="17">
        <f t="shared" si="0"/>
        <v>0</v>
      </c>
      <c r="H51" s="16">
        <v>18498</v>
      </c>
      <c r="I51" s="126"/>
      <c r="J51" s="17">
        <f t="shared" si="1"/>
        <v>0</v>
      </c>
      <c r="K51" s="16">
        <v>2414</v>
      </c>
      <c r="L51" s="126"/>
      <c r="M51" s="192">
        <f t="shared" si="2"/>
        <v>0</v>
      </c>
    </row>
    <row r="52" spans="2:13" ht="25.5" x14ac:dyDescent="0.2">
      <c r="B52" s="193">
        <v>44</v>
      </c>
      <c r="C52" s="1" t="s">
        <v>57</v>
      </c>
      <c r="D52" s="5" t="s">
        <v>61</v>
      </c>
      <c r="E52" s="16">
        <v>25153</v>
      </c>
      <c r="F52" s="126"/>
      <c r="G52" s="17">
        <f t="shared" si="0"/>
        <v>0</v>
      </c>
      <c r="H52" s="16">
        <v>31253</v>
      </c>
      <c r="I52" s="126"/>
      <c r="J52" s="17">
        <f t="shared" si="1"/>
        <v>0</v>
      </c>
      <c r="K52" s="16">
        <v>4100</v>
      </c>
      <c r="L52" s="126"/>
      <c r="M52" s="192">
        <f t="shared" si="2"/>
        <v>0</v>
      </c>
    </row>
    <row r="53" spans="2:13" ht="15" x14ac:dyDescent="0.2">
      <c r="B53" s="193">
        <v>45</v>
      </c>
      <c r="C53" s="1" t="s">
        <v>42</v>
      </c>
      <c r="D53" s="5" t="s">
        <v>61</v>
      </c>
      <c r="E53" s="16">
        <v>5326</v>
      </c>
      <c r="F53" s="126"/>
      <c r="G53" s="17">
        <f t="shared" si="0"/>
        <v>0</v>
      </c>
      <c r="H53" s="16">
        <v>7104</v>
      </c>
      <c r="I53" s="126"/>
      <c r="J53" s="17">
        <f t="shared" si="1"/>
        <v>0</v>
      </c>
      <c r="K53" s="16">
        <v>878</v>
      </c>
      <c r="L53" s="126"/>
      <c r="M53" s="192">
        <f t="shared" si="2"/>
        <v>0</v>
      </c>
    </row>
    <row r="54" spans="2:13" ht="25.5" x14ac:dyDescent="0.2">
      <c r="B54" s="193">
        <v>46</v>
      </c>
      <c r="C54" s="1" t="s">
        <v>43</v>
      </c>
      <c r="D54" s="5" t="s">
        <v>61</v>
      </c>
      <c r="E54" s="16">
        <v>1799</v>
      </c>
      <c r="F54" s="126"/>
      <c r="G54" s="17">
        <f t="shared" si="0"/>
        <v>0</v>
      </c>
      <c r="H54" s="16">
        <v>2353</v>
      </c>
      <c r="I54" s="126"/>
      <c r="J54" s="17">
        <f t="shared" si="1"/>
        <v>0</v>
      </c>
      <c r="K54" s="16">
        <v>274</v>
      </c>
      <c r="L54" s="126"/>
      <c r="M54" s="192">
        <f t="shared" si="2"/>
        <v>0</v>
      </c>
    </row>
    <row r="55" spans="2:13" ht="15" x14ac:dyDescent="0.2">
      <c r="B55" s="193">
        <v>47</v>
      </c>
      <c r="C55" s="1" t="s">
        <v>44</v>
      </c>
      <c r="D55" s="5" t="s">
        <v>61</v>
      </c>
      <c r="E55" s="16">
        <v>1815</v>
      </c>
      <c r="F55" s="126"/>
      <c r="G55" s="17">
        <f t="shared" si="0"/>
        <v>0</v>
      </c>
      <c r="H55" s="16">
        <v>2370</v>
      </c>
      <c r="I55" s="126"/>
      <c r="J55" s="17">
        <f t="shared" si="1"/>
        <v>0</v>
      </c>
      <c r="K55" s="16">
        <v>275</v>
      </c>
      <c r="L55" s="126"/>
      <c r="M55" s="192">
        <f t="shared" si="2"/>
        <v>0</v>
      </c>
    </row>
    <row r="56" spans="2:13" ht="25.5" x14ac:dyDescent="0.2">
      <c r="B56" s="193">
        <v>48</v>
      </c>
      <c r="C56" s="1" t="s">
        <v>45</v>
      </c>
      <c r="D56" s="5" t="s">
        <v>61</v>
      </c>
      <c r="E56" s="16">
        <v>1799</v>
      </c>
      <c r="F56" s="126"/>
      <c r="G56" s="17">
        <f t="shared" si="0"/>
        <v>0</v>
      </c>
      <c r="H56" s="16">
        <v>2973</v>
      </c>
      <c r="I56" s="126"/>
      <c r="J56" s="17">
        <f t="shared" si="1"/>
        <v>0</v>
      </c>
      <c r="K56" s="16">
        <v>274</v>
      </c>
      <c r="L56" s="126"/>
      <c r="M56" s="192">
        <f t="shared" si="2"/>
        <v>0</v>
      </c>
    </row>
    <row r="57" spans="2:13" ht="15" x14ac:dyDescent="0.2">
      <c r="B57" s="193">
        <v>49</v>
      </c>
      <c r="C57" s="1" t="s">
        <v>46</v>
      </c>
      <c r="D57" s="5" t="s">
        <v>61</v>
      </c>
      <c r="E57" s="16">
        <v>1799</v>
      </c>
      <c r="F57" s="126"/>
      <c r="G57" s="17">
        <f t="shared" si="0"/>
        <v>0</v>
      </c>
      <c r="H57" s="16">
        <v>2579</v>
      </c>
      <c r="I57" s="126"/>
      <c r="J57" s="17">
        <f t="shared" si="1"/>
        <v>0</v>
      </c>
      <c r="K57" s="16">
        <v>280</v>
      </c>
      <c r="L57" s="126"/>
      <c r="M57" s="192">
        <f t="shared" si="2"/>
        <v>0</v>
      </c>
    </row>
    <row r="58" spans="2:13" ht="15" x14ac:dyDescent="0.2">
      <c r="B58" s="193">
        <v>50</v>
      </c>
      <c r="C58" s="1" t="s">
        <v>47</v>
      </c>
      <c r="D58" s="5" t="s">
        <v>61</v>
      </c>
      <c r="E58" s="16">
        <v>1799</v>
      </c>
      <c r="F58" s="126"/>
      <c r="G58" s="17">
        <f t="shared" si="0"/>
        <v>0</v>
      </c>
      <c r="H58" s="16">
        <v>2573</v>
      </c>
      <c r="I58" s="126"/>
      <c r="J58" s="17">
        <f t="shared" si="1"/>
        <v>0</v>
      </c>
      <c r="K58" s="16">
        <v>274</v>
      </c>
      <c r="L58" s="126"/>
      <c r="M58" s="192">
        <f t="shared" si="2"/>
        <v>0</v>
      </c>
    </row>
    <row r="59" spans="2:13" ht="15" x14ac:dyDescent="0.2">
      <c r="B59" s="193">
        <v>51</v>
      </c>
      <c r="C59" s="1" t="s">
        <v>48</v>
      </c>
      <c r="D59" s="5" t="s">
        <v>61</v>
      </c>
      <c r="E59" s="16">
        <v>27379</v>
      </c>
      <c r="F59" s="126"/>
      <c r="G59" s="17">
        <f t="shared" si="0"/>
        <v>0</v>
      </c>
      <c r="H59" s="16">
        <v>27654</v>
      </c>
      <c r="I59" s="126"/>
      <c r="J59" s="17">
        <f t="shared" si="1"/>
        <v>0</v>
      </c>
      <c r="K59" s="16">
        <v>275</v>
      </c>
      <c r="L59" s="126"/>
      <c r="M59" s="192">
        <f t="shared" si="2"/>
        <v>0</v>
      </c>
    </row>
    <row r="60" spans="2:13" ht="15" x14ac:dyDescent="0.2">
      <c r="B60" s="193">
        <v>52</v>
      </c>
      <c r="C60" s="1" t="s">
        <v>49</v>
      </c>
      <c r="D60" s="5" t="s">
        <v>61</v>
      </c>
      <c r="E60" s="16">
        <v>1799</v>
      </c>
      <c r="F60" s="126"/>
      <c r="G60" s="17">
        <f t="shared" si="0"/>
        <v>0</v>
      </c>
      <c r="H60" s="16">
        <v>5473</v>
      </c>
      <c r="I60" s="126"/>
      <c r="J60" s="17">
        <f t="shared" si="1"/>
        <v>0</v>
      </c>
      <c r="K60" s="16">
        <v>274</v>
      </c>
      <c r="L60" s="126"/>
      <c r="M60" s="192">
        <f t="shared" si="2"/>
        <v>0</v>
      </c>
    </row>
    <row r="61" spans="2:13" ht="15" x14ac:dyDescent="0.2">
      <c r="B61" s="193">
        <v>53</v>
      </c>
      <c r="C61" s="1" t="s">
        <v>50</v>
      </c>
      <c r="D61" s="5" t="s">
        <v>61</v>
      </c>
      <c r="E61" s="16">
        <v>12085</v>
      </c>
      <c r="F61" s="126"/>
      <c r="G61" s="17">
        <f t="shared" si="0"/>
        <v>0</v>
      </c>
      <c r="H61" s="16">
        <v>27439</v>
      </c>
      <c r="I61" s="126"/>
      <c r="J61" s="17">
        <f t="shared" si="1"/>
        <v>0</v>
      </c>
      <c r="K61" s="16">
        <v>5354</v>
      </c>
      <c r="L61" s="126"/>
      <c r="M61" s="192">
        <f t="shared" si="2"/>
        <v>0</v>
      </c>
    </row>
    <row r="62" spans="2:13" ht="15" x14ac:dyDescent="0.2">
      <c r="B62" s="193">
        <v>54</v>
      </c>
      <c r="C62" s="1" t="s">
        <v>51</v>
      </c>
      <c r="D62" s="5" t="s">
        <v>61</v>
      </c>
      <c r="E62" s="16">
        <v>12085</v>
      </c>
      <c r="F62" s="126"/>
      <c r="G62" s="17">
        <f t="shared" si="0"/>
        <v>0</v>
      </c>
      <c r="H62" s="16">
        <v>22439</v>
      </c>
      <c r="I62" s="126"/>
      <c r="J62" s="17">
        <f t="shared" si="1"/>
        <v>0</v>
      </c>
      <c r="K62" s="16">
        <v>5354</v>
      </c>
      <c r="L62" s="126"/>
      <c r="M62" s="192">
        <f t="shared" si="2"/>
        <v>0</v>
      </c>
    </row>
    <row r="63" spans="2:13" ht="26.25" thickBot="1" x14ac:dyDescent="0.25">
      <c r="B63" s="193">
        <v>55</v>
      </c>
      <c r="C63" s="6" t="s">
        <v>52</v>
      </c>
      <c r="D63" s="7" t="s">
        <v>61</v>
      </c>
      <c r="E63" s="16">
        <v>31357</v>
      </c>
      <c r="F63" s="126"/>
      <c r="G63" s="17">
        <f t="shared" si="0"/>
        <v>0</v>
      </c>
      <c r="H63" s="16">
        <v>53711</v>
      </c>
      <c r="I63" s="126"/>
      <c r="J63" s="17">
        <f t="shared" si="1"/>
        <v>0</v>
      </c>
      <c r="K63" s="16">
        <v>5354</v>
      </c>
      <c r="L63" s="126"/>
      <c r="M63" s="192">
        <f t="shared" si="2"/>
        <v>0</v>
      </c>
    </row>
    <row r="64" spans="2:13" ht="15.75" customHeight="1" thickBot="1" x14ac:dyDescent="0.25">
      <c r="B64" s="348" t="s">
        <v>62</v>
      </c>
      <c r="C64" s="349"/>
      <c r="D64" s="350"/>
      <c r="E64" s="180">
        <f t="shared" ref="E64" si="3">SUM(E11:E63)</f>
        <v>684854</v>
      </c>
      <c r="F64" s="181">
        <f>ROUND(SUM(F11:F63),0)</f>
        <v>0</v>
      </c>
      <c r="G64" s="181">
        <f>ROUND(SUM(G11:G63),0)</f>
        <v>0</v>
      </c>
      <c r="H64" s="180">
        <f t="shared" ref="H64" si="4">SUM(H11:H63)</f>
        <v>935985</v>
      </c>
      <c r="I64" s="181">
        <f>ROUND(SUM(I11:I63),0)</f>
        <v>0</v>
      </c>
      <c r="J64" s="181">
        <f>ROUND(SUM(J11:J63),0)</f>
        <v>0</v>
      </c>
      <c r="K64" s="180">
        <f t="shared" ref="K64" si="5">SUM(K11:K63)</f>
        <v>119117</v>
      </c>
      <c r="L64" s="181">
        <f t="shared" ref="L64:M64" si="6">ROUND(SUM(L11:L63),0)</f>
        <v>0</v>
      </c>
      <c r="M64" s="181">
        <f t="shared" si="6"/>
        <v>0</v>
      </c>
    </row>
    <row r="65" spans="2:13" x14ac:dyDescent="0.2">
      <c r="B65" s="50"/>
      <c r="C65" s="119"/>
      <c r="D65" s="34"/>
      <c r="E65" s="34"/>
      <c r="F65" s="194"/>
      <c r="G65" s="34"/>
      <c r="H65" s="34"/>
      <c r="I65" s="34"/>
      <c r="J65" s="34"/>
      <c r="K65" s="34"/>
      <c r="L65" s="34"/>
      <c r="M65" s="41"/>
    </row>
    <row r="66" spans="2:13" x14ac:dyDescent="0.2">
      <c r="B66" s="50"/>
      <c r="C66" s="119"/>
      <c r="D66" s="34"/>
      <c r="E66" s="34"/>
      <c r="F66" s="194"/>
      <c r="G66" s="34"/>
      <c r="H66" s="34"/>
      <c r="I66" s="34"/>
      <c r="J66" s="34"/>
      <c r="K66" s="34"/>
      <c r="L66" s="34"/>
      <c r="M66" s="41"/>
    </row>
    <row r="67" spans="2:13" x14ac:dyDescent="0.2">
      <c r="B67" s="50"/>
      <c r="C67" s="119"/>
      <c r="D67" s="34"/>
      <c r="E67" s="34"/>
      <c r="F67" s="194"/>
      <c r="G67" s="34"/>
      <c r="H67" s="34"/>
      <c r="I67" s="34"/>
      <c r="J67" s="34"/>
      <c r="K67" s="34"/>
      <c r="L67" s="34"/>
      <c r="M67" s="41"/>
    </row>
    <row r="68" spans="2:13" ht="13.5" thickBot="1" x14ac:dyDescent="0.25">
      <c r="B68" s="116"/>
      <c r="C68" s="117"/>
      <c r="D68" s="117"/>
      <c r="E68" s="34"/>
      <c r="F68" s="194"/>
      <c r="G68" s="117"/>
      <c r="H68" s="117"/>
      <c r="I68" s="117"/>
      <c r="J68" s="34"/>
      <c r="K68" s="34"/>
      <c r="L68" s="34"/>
      <c r="M68" s="41"/>
    </row>
    <row r="69" spans="2:13" ht="12.75" customHeight="1" x14ac:dyDescent="0.2">
      <c r="B69" s="333" t="s">
        <v>85</v>
      </c>
      <c r="C69" s="334"/>
      <c r="D69" s="334"/>
      <c r="E69" s="34"/>
      <c r="F69" s="194"/>
      <c r="G69" s="334" t="s">
        <v>86</v>
      </c>
      <c r="H69" s="334"/>
      <c r="I69" s="334"/>
      <c r="J69" s="34"/>
      <c r="K69" s="34"/>
      <c r="L69" s="34"/>
      <c r="M69" s="41"/>
    </row>
    <row r="70" spans="2:13" x14ac:dyDescent="0.2">
      <c r="B70" s="198"/>
      <c r="C70" s="118"/>
      <c r="D70" s="34"/>
      <c r="E70" s="34"/>
      <c r="F70" s="194"/>
      <c r="G70" s="34" t="s">
        <v>87</v>
      </c>
      <c r="H70" s="34"/>
      <c r="I70" s="34"/>
      <c r="J70" s="34"/>
      <c r="K70" s="34"/>
      <c r="L70" s="34"/>
      <c r="M70" s="41"/>
    </row>
    <row r="71" spans="2:13" x14ac:dyDescent="0.2">
      <c r="B71" s="198"/>
      <c r="C71" s="118"/>
      <c r="D71" s="34"/>
      <c r="E71" s="34"/>
      <c r="F71" s="194"/>
      <c r="G71" s="34"/>
      <c r="H71" s="34"/>
      <c r="I71" s="34"/>
      <c r="J71" s="34"/>
      <c r="K71" s="34"/>
      <c r="L71" s="34"/>
      <c r="M71" s="41"/>
    </row>
    <row r="72" spans="2:13" ht="13.5" thickBot="1" x14ac:dyDescent="0.25">
      <c r="B72" s="199"/>
      <c r="C72" s="200"/>
      <c r="D72" s="195"/>
      <c r="E72" s="195"/>
      <c r="F72" s="196"/>
      <c r="G72" s="195"/>
      <c r="H72" s="195"/>
      <c r="I72" s="195"/>
      <c r="J72" s="195"/>
      <c r="K72" s="195"/>
      <c r="L72" s="195"/>
      <c r="M72" s="197"/>
    </row>
    <row r="73" spans="2:13" ht="12.75" customHeight="1" x14ac:dyDescent="0.2"/>
  </sheetData>
  <sheetProtection password="CA1D" sheet="1" objects="1" scenarios="1"/>
  <mergeCells count="14">
    <mergeCell ref="C1:M1"/>
    <mergeCell ref="C2:M2"/>
    <mergeCell ref="C3:M3"/>
    <mergeCell ref="B4:F4"/>
    <mergeCell ref="B64:D64"/>
    <mergeCell ref="B69:D69"/>
    <mergeCell ref="G69:I69"/>
    <mergeCell ref="B7:M7"/>
    <mergeCell ref="K9:M9"/>
    <mergeCell ref="B9:B10"/>
    <mergeCell ref="C9:C10"/>
    <mergeCell ref="D9:D10"/>
    <mergeCell ref="E9:G9"/>
    <mergeCell ref="H9:J9"/>
  </mergeCells>
  <dataValidations count="1">
    <dataValidation type="whole" operator="greaterThan" allowBlank="1" showInputMessage="1" showErrorMessage="1" sqref="F11:F63 I11:I63 L11:L63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showGridLines="0" tabSelected="1" topLeftCell="A43" zoomScale="85" zoomScaleNormal="85" workbookViewId="0">
      <selection activeCell="E57" sqref="E57"/>
    </sheetView>
  </sheetViews>
  <sheetFormatPr baseColWidth="10" defaultRowHeight="15" x14ac:dyDescent="0.25"/>
  <cols>
    <col min="2" max="2" width="57.85546875" customWidth="1"/>
    <col min="3" max="3" width="16" style="251" customWidth="1"/>
  </cols>
  <sheetData>
    <row r="1" spans="1:4" ht="15" customHeight="1" x14ac:dyDescent="0.25">
      <c r="A1" s="371" t="s">
        <v>110</v>
      </c>
      <c r="B1" s="372"/>
      <c r="C1" s="372"/>
      <c r="D1" s="373"/>
    </row>
    <row r="2" spans="1:4" x14ac:dyDescent="0.25">
      <c r="A2" s="378" t="s">
        <v>132</v>
      </c>
      <c r="B2" s="379"/>
      <c r="C2" s="379"/>
      <c r="D2" s="380"/>
    </row>
    <row r="3" spans="1:4" ht="15.75" thickBot="1" x14ac:dyDescent="0.3">
      <c r="A3" s="149"/>
      <c r="B3" s="376" t="s">
        <v>127</v>
      </c>
      <c r="C3" s="376"/>
      <c r="D3" s="377"/>
    </row>
    <row r="4" spans="1:4" ht="10.5" customHeight="1" x14ac:dyDescent="0.25">
      <c r="A4" s="229"/>
      <c r="B4" s="230"/>
      <c r="C4" s="230"/>
    </row>
    <row r="5" spans="1:4" s="235" customFormat="1" ht="12.75" x14ac:dyDescent="0.2">
      <c r="A5" s="225" t="s">
        <v>104</v>
      </c>
      <c r="B5" s="90"/>
      <c r="C5" s="90"/>
      <c r="D5" s="90"/>
    </row>
    <row r="6" spans="1:4" s="235" customFormat="1" ht="6.75" customHeight="1" x14ac:dyDescent="0.2">
      <c r="A6" s="213"/>
      <c r="B6" s="214"/>
      <c r="C6" s="214"/>
    </row>
    <row r="7" spans="1:4" s="235" customFormat="1" ht="12.75" x14ac:dyDescent="0.2">
      <c r="A7" s="374" t="s">
        <v>153</v>
      </c>
      <c r="B7" s="375"/>
      <c r="C7" s="375"/>
      <c r="D7" s="375"/>
    </row>
    <row r="8" spans="1:4" s="236" customFormat="1" ht="12.75" customHeight="1" x14ac:dyDescent="0.2">
      <c r="A8" s="374" t="s">
        <v>155</v>
      </c>
      <c r="B8" s="375"/>
      <c r="C8" s="375"/>
      <c r="D8" s="375"/>
    </row>
    <row r="9" spans="1:4" s="236" customFormat="1" ht="12.75" x14ac:dyDescent="0.2">
      <c r="A9" s="374"/>
      <c r="B9" s="375"/>
      <c r="C9" s="375"/>
      <c r="D9" s="375"/>
    </row>
    <row r="10" spans="1:4" s="236" customFormat="1" ht="13.5" thickBot="1" x14ac:dyDescent="0.25">
      <c r="A10" s="213"/>
      <c r="B10" s="214"/>
      <c r="C10" s="214"/>
    </row>
    <row r="11" spans="1:4" s="236" customFormat="1" ht="15.75" customHeight="1" thickBot="1" x14ac:dyDescent="0.25">
      <c r="A11" s="351" t="s">
        <v>154</v>
      </c>
      <c r="B11" s="352"/>
      <c r="C11" s="352"/>
      <c r="D11" s="353"/>
    </row>
    <row r="12" spans="1:4" s="236" customFormat="1" ht="13.5" thickBot="1" x14ac:dyDescent="0.25">
      <c r="A12" s="354" t="s">
        <v>2</v>
      </c>
      <c r="B12" s="356" t="s">
        <v>0</v>
      </c>
      <c r="C12" s="358" t="s">
        <v>60</v>
      </c>
      <c r="D12" s="359"/>
    </row>
    <row r="13" spans="1:4" s="236" customFormat="1" ht="13.5" thickBot="1" x14ac:dyDescent="0.25">
      <c r="A13" s="355"/>
      <c r="B13" s="357"/>
      <c r="C13" s="257">
        <v>2016</v>
      </c>
      <c r="D13" s="257">
        <v>2017</v>
      </c>
    </row>
    <row r="14" spans="1:4" s="236" customFormat="1" ht="38.25" x14ac:dyDescent="0.2">
      <c r="A14" s="25">
        <v>1</v>
      </c>
      <c r="B14" s="3" t="s">
        <v>136</v>
      </c>
      <c r="C14" s="263">
        <v>1291400</v>
      </c>
      <c r="D14" s="240">
        <v>1291400</v>
      </c>
    </row>
    <row r="15" spans="1:4" s="236" customFormat="1" ht="25.5" x14ac:dyDescent="0.2">
      <c r="A15" s="25">
        <v>2</v>
      </c>
      <c r="B15" s="3" t="s">
        <v>1</v>
      </c>
      <c r="C15" s="260">
        <v>1291400</v>
      </c>
      <c r="D15" s="241">
        <v>1291400</v>
      </c>
    </row>
    <row r="16" spans="1:4" s="236" customFormat="1" ht="12.75" x14ac:dyDescent="0.2">
      <c r="A16" s="25">
        <v>3</v>
      </c>
      <c r="B16" s="3" t="s">
        <v>137</v>
      </c>
      <c r="C16" s="260">
        <v>1291400</v>
      </c>
      <c r="D16" s="241">
        <v>1291400</v>
      </c>
    </row>
    <row r="17" spans="1:4" s="236" customFormat="1" ht="12.75" x14ac:dyDescent="0.2">
      <c r="A17" s="25">
        <v>4</v>
      </c>
      <c r="B17" s="3" t="s">
        <v>138</v>
      </c>
      <c r="C17" s="260">
        <v>43000</v>
      </c>
      <c r="D17" s="241">
        <v>43000</v>
      </c>
    </row>
    <row r="18" spans="1:4" s="236" customFormat="1" ht="13.5" thickBot="1" x14ac:dyDescent="0.25">
      <c r="A18" s="78">
        <v>5</v>
      </c>
      <c r="B18" s="43" t="s">
        <v>139</v>
      </c>
      <c r="C18" s="266">
        <v>1291400</v>
      </c>
      <c r="D18" s="242">
        <v>1291400</v>
      </c>
    </row>
    <row r="19" spans="1:4" s="236" customFormat="1" ht="13.5" thickBot="1" x14ac:dyDescent="0.25">
      <c r="A19" s="213"/>
      <c r="B19" s="214"/>
      <c r="C19" s="214"/>
    </row>
    <row r="20" spans="1:4" s="244" customFormat="1" ht="15" customHeight="1" thickBot="1" x14ac:dyDescent="0.25">
      <c r="A20" s="348" t="s">
        <v>156</v>
      </c>
      <c r="B20" s="349"/>
      <c r="C20" s="349"/>
      <c r="D20" s="350"/>
    </row>
    <row r="21" spans="1:4" s="244" customFormat="1" ht="13.5" thickBot="1" x14ac:dyDescent="0.25">
      <c r="A21" s="354" t="s">
        <v>2</v>
      </c>
      <c r="B21" s="356" t="s">
        <v>0</v>
      </c>
      <c r="C21" s="360" t="s">
        <v>60</v>
      </c>
      <c r="D21" s="361"/>
    </row>
    <row r="22" spans="1:4" s="244" customFormat="1" ht="13.5" thickBot="1" x14ac:dyDescent="0.25">
      <c r="A22" s="355"/>
      <c r="B22" s="357"/>
      <c r="C22" s="256">
        <v>2016</v>
      </c>
      <c r="D22" s="259">
        <v>2017</v>
      </c>
    </row>
    <row r="23" spans="1:4" s="244" customFormat="1" ht="30" customHeight="1" x14ac:dyDescent="0.2">
      <c r="A23" s="25">
        <v>1</v>
      </c>
      <c r="B23" s="3" t="s">
        <v>84</v>
      </c>
      <c r="C23" s="263">
        <v>1300</v>
      </c>
      <c r="D23" s="241">
        <v>1300</v>
      </c>
    </row>
    <row r="24" spans="1:4" s="244" customFormat="1" ht="25.5" x14ac:dyDescent="0.2">
      <c r="A24" s="25">
        <v>2</v>
      </c>
      <c r="B24" s="3" t="s">
        <v>157</v>
      </c>
      <c r="C24" s="260">
        <v>1300</v>
      </c>
      <c r="D24" s="241">
        <v>1300</v>
      </c>
    </row>
    <row r="25" spans="1:4" s="244" customFormat="1" ht="12.75" x14ac:dyDescent="0.2">
      <c r="A25" s="25">
        <v>3</v>
      </c>
      <c r="B25" s="3" t="s">
        <v>137</v>
      </c>
      <c r="C25" s="260">
        <v>1300</v>
      </c>
      <c r="D25" s="241">
        <v>1300</v>
      </c>
    </row>
    <row r="26" spans="1:4" s="244" customFormat="1" ht="12.75" customHeight="1" x14ac:dyDescent="0.2">
      <c r="A26" s="25">
        <v>4</v>
      </c>
      <c r="B26" s="3" t="s">
        <v>138</v>
      </c>
      <c r="C26" s="260">
        <v>66</v>
      </c>
      <c r="D26" s="241">
        <v>66</v>
      </c>
    </row>
    <row r="27" spans="1:4" s="244" customFormat="1" ht="12.75" x14ac:dyDescent="0.2">
      <c r="A27" s="25">
        <v>5</v>
      </c>
      <c r="B27" s="3" t="s">
        <v>139</v>
      </c>
      <c r="C27" s="260">
        <v>1300</v>
      </c>
      <c r="D27" s="241">
        <v>1300</v>
      </c>
    </row>
    <row r="28" spans="1:4" s="244" customFormat="1" ht="13.5" thickBot="1" x14ac:dyDescent="0.25">
      <c r="A28" s="78">
        <v>6</v>
      </c>
      <c r="B28" s="239" t="s">
        <v>145</v>
      </c>
      <c r="C28" s="266">
        <v>1300</v>
      </c>
      <c r="D28" s="242">
        <v>1300</v>
      </c>
    </row>
    <row r="29" spans="1:4" s="244" customFormat="1" ht="12.75" customHeight="1" thickBot="1" x14ac:dyDescent="0.25">
      <c r="A29" s="249"/>
      <c r="B29" s="243"/>
      <c r="C29" s="258"/>
    </row>
    <row r="30" spans="1:4" ht="15.75" thickBot="1" x14ac:dyDescent="0.3">
      <c r="A30" s="348" t="s">
        <v>147</v>
      </c>
      <c r="B30" s="349"/>
      <c r="C30" s="349"/>
      <c r="D30" s="350"/>
    </row>
    <row r="31" spans="1:4" ht="15.75" thickBot="1" x14ac:dyDescent="0.3">
      <c r="A31" s="367" t="s">
        <v>2</v>
      </c>
      <c r="B31" s="368" t="s">
        <v>58</v>
      </c>
      <c r="C31" s="360" t="s">
        <v>60</v>
      </c>
      <c r="D31" s="361"/>
    </row>
    <row r="32" spans="1:4" ht="15.75" thickBot="1" x14ac:dyDescent="0.3">
      <c r="A32" s="355"/>
      <c r="B32" s="357"/>
      <c r="C32" s="256">
        <v>2016</v>
      </c>
      <c r="D32" s="256">
        <v>2017</v>
      </c>
    </row>
    <row r="33" spans="1:4" ht="25.5" x14ac:dyDescent="0.25">
      <c r="A33" s="193">
        <v>1</v>
      </c>
      <c r="B33" s="1" t="s">
        <v>140</v>
      </c>
      <c r="C33" s="263">
        <v>116400</v>
      </c>
      <c r="D33" s="240">
        <v>116400</v>
      </c>
    </row>
    <row r="34" spans="1:4" ht="38.25" x14ac:dyDescent="0.25">
      <c r="A34" s="193">
        <v>2</v>
      </c>
      <c r="B34" s="245" t="s">
        <v>148</v>
      </c>
      <c r="C34" s="260">
        <v>467500</v>
      </c>
      <c r="D34" s="241">
        <v>467500</v>
      </c>
    </row>
    <row r="35" spans="1:4" ht="38.25" x14ac:dyDescent="0.25">
      <c r="A35" s="193">
        <v>3</v>
      </c>
      <c r="B35" s="245" t="s">
        <v>134</v>
      </c>
      <c r="C35" s="260">
        <v>344100</v>
      </c>
      <c r="D35" s="241">
        <v>344100</v>
      </c>
    </row>
    <row r="36" spans="1:4" ht="25.5" x14ac:dyDescent="0.25">
      <c r="A36" s="193">
        <v>4</v>
      </c>
      <c r="B36" s="246" t="s">
        <v>149</v>
      </c>
      <c r="C36" s="260">
        <v>583900</v>
      </c>
      <c r="D36" s="241">
        <v>583900</v>
      </c>
    </row>
    <row r="37" spans="1:4" x14ac:dyDescent="0.25">
      <c r="A37" s="193">
        <v>5</v>
      </c>
      <c r="B37" s="245" t="s">
        <v>150</v>
      </c>
      <c r="C37" s="260">
        <v>470600</v>
      </c>
      <c r="D37" s="241">
        <v>470600</v>
      </c>
    </row>
    <row r="38" spans="1:4" x14ac:dyDescent="0.25">
      <c r="A38" s="193">
        <v>6</v>
      </c>
      <c r="B38" s="245" t="s">
        <v>151</v>
      </c>
      <c r="C38" s="260">
        <v>344100</v>
      </c>
      <c r="D38" s="241">
        <v>344100</v>
      </c>
    </row>
    <row r="39" spans="1:4" x14ac:dyDescent="0.25">
      <c r="A39" s="193">
        <v>7</v>
      </c>
      <c r="B39" s="245" t="s">
        <v>3</v>
      </c>
      <c r="C39" s="260">
        <v>3700</v>
      </c>
      <c r="D39" s="241">
        <v>3700</v>
      </c>
    </row>
    <row r="40" spans="1:4" x14ac:dyDescent="0.25">
      <c r="A40" s="193">
        <v>8</v>
      </c>
      <c r="B40" s="245" t="s">
        <v>65</v>
      </c>
      <c r="C40" s="260">
        <v>19700</v>
      </c>
      <c r="D40" s="241">
        <v>19700</v>
      </c>
    </row>
    <row r="41" spans="1:4" x14ac:dyDescent="0.25">
      <c r="A41" s="193">
        <v>9</v>
      </c>
      <c r="B41" s="245" t="s">
        <v>66</v>
      </c>
      <c r="C41" s="260">
        <v>338000</v>
      </c>
      <c r="D41" s="241">
        <v>338000</v>
      </c>
    </row>
    <row r="42" spans="1:4" x14ac:dyDescent="0.25">
      <c r="A42" s="193">
        <v>10</v>
      </c>
      <c r="B42" s="245" t="s">
        <v>67</v>
      </c>
      <c r="C42" s="260">
        <v>587600</v>
      </c>
      <c r="D42" s="241">
        <v>587600</v>
      </c>
    </row>
    <row r="43" spans="1:4" x14ac:dyDescent="0.25">
      <c r="A43" s="193">
        <v>11</v>
      </c>
      <c r="B43" s="245" t="s">
        <v>63</v>
      </c>
      <c r="C43" s="260">
        <v>11200</v>
      </c>
      <c r="D43" s="241">
        <v>11200</v>
      </c>
    </row>
    <row r="44" spans="1:4" ht="15.75" thickBot="1" x14ac:dyDescent="0.3">
      <c r="A44" s="238">
        <v>12</v>
      </c>
      <c r="B44" s="247" t="s">
        <v>68</v>
      </c>
      <c r="C44" s="266">
        <v>7400</v>
      </c>
      <c r="D44" s="242">
        <v>7400</v>
      </c>
    </row>
    <row r="45" spans="1:4" ht="15.75" thickBot="1" x14ac:dyDescent="0.3">
      <c r="A45" s="248"/>
      <c r="B45" s="264"/>
      <c r="C45" s="258"/>
      <c r="D45" s="265"/>
    </row>
    <row r="46" spans="1:4" s="236" customFormat="1" ht="15.75" customHeight="1" thickBot="1" x14ac:dyDescent="0.25">
      <c r="A46" s="348" t="s">
        <v>135</v>
      </c>
      <c r="B46" s="349"/>
      <c r="C46" s="349"/>
      <c r="D46" s="350"/>
    </row>
    <row r="47" spans="1:4" s="236" customFormat="1" ht="13.5" thickBot="1" x14ac:dyDescent="0.25">
      <c r="A47" s="367" t="s">
        <v>2</v>
      </c>
      <c r="B47" s="368" t="s">
        <v>0</v>
      </c>
      <c r="C47" s="369" t="s">
        <v>60</v>
      </c>
      <c r="D47" s="370"/>
    </row>
    <row r="48" spans="1:4" s="236" customFormat="1" ht="13.5" thickBot="1" x14ac:dyDescent="0.25">
      <c r="A48" s="355"/>
      <c r="B48" s="357"/>
      <c r="C48" s="256">
        <v>2017</v>
      </c>
      <c r="D48" s="259">
        <v>2018</v>
      </c>
    </row>
    <row r="49" spans="1:4" s="236" customFormat="1" ht="38.25" x14ac:dyDescent="0.2">
      <c r="A49" s="25">
        <v>1</v>
      </c>
      <c r="B49" s="3" t="s">
        <v>83</v>
      </c>
      <c r="C49" s="263">
        <v>320000</v>
      </c>
      <c r="D49" s="241">
        <v>320000</v>
      </c>
    </row>
    <row r="50" spans="1:4" s="236" customFormat="1" ht="25.5" x14ac:dyDescent="0.2">
      <c r="A50" s="25">
        <v>2</v>
      </c>
      <c r="B50" s="3" t="s">
        <v>1</v>
      </c>
      <c r="C50" s="260">
        <v>320000</v>
      </c>
      <c r="D50" s="241">
        <v>320000</v>
      </c>
    </row>
    <row r="51" spans="1:4" s="236" customFormat="1" ht="12.75" x14ac:dyDescent="0.2">
      <c r="A51" s="25">
        <v>3</v>
      </c>
      <c r="B51" s="3" t="s">
        <v>137</v>
      </c>
      <c r="C51" s="260">
        <v>320000</v>
      </c>
      <c r="D51" s="241">
        <v>320000</v>
      </c>
    </row>
    <row r="52" spans="1:4" s="236" customFormat="1" ht="12.75" x14ac:dyDescent="0.2">
      <c r="A52" s="25">
        <v>4</v>
      </c>
      <c r="B52" s="3" t="s">
        <v>138</v>
      </c>
      <c r="C52" s="260">
        <v>9150</v>
      </c>
      <c r="D52" s="241">
        <v>9150</v>
      </c>
    </row>
    <row r="53" spans="1:4" s="236" customFormat="1" ht="13.5" thickBot="1" x14ac:dyDescent="0.25">
      <c r="A53" s="78">
        <v>5</v>
      </c>
      <c r="B53" s="43" t="s">
        <v>139</v>
      </c>
      <c r="C53" s="266">
        <v>320000</v>
      </c>
      <c r="D53" s="242">
        <v>320000</v>
      </c>
    </row>
    <row r="54" spans="1:4" ht="15.75" thickBot="1" x14ac:dyDescent="0.3">
      <c r="A54" s="250"/>
      <c r="B54" s="251"/>
    </row>
    <row r="55" spans="1:4" ht="15.75" thickBot="1" x14ac:dyDescent="0.3">
      <c r="A55" s="360" t="s">
        <v>152</v>
      </c>
      <c r="B55" s="362"/>
      <c r="C55" s="361"/>
      <c r="D55" s="261"/>
    </row>
    <row r="56" spans="1:4" ht="15.75" thickBot="1" x14ac:dyDescent="0.3">
      <c r="A56" s="363" t="s">
        <v>2</v>
      </c>
      <c r="B56" s="365" t="s">
        <v>58</v>
      </c>
      <c r="C56" s="255" t="s">
        <v>60</v>
      </c>
      <c r="D56" s="262"/>
    </row>
    <row r="57" spans="1:4" ht="15.75" thickBot="1" x14ac:dyDescent="0.3">
      <c r="A57" s="364"/>
      <c r="B57" s="366"/>
      <c r="C57" s="256">
        <v>2017</v>
      </c>
    </row>
    <row r="58" spans="1:4" ht="25.5" x14ac:dyDescent="0.25">
      <c r="A58" s="193">
        <v>1</v>
      </c>
      <c r="B58" s="2" t="s">
        <v>140</v>
      </c>
      <c r="C58" s="252">
        <v>9500</v>
      </c>
    </row>
    <row r="59" spans="1:4" ht="25.5" x14ac:dyDescent="0.25">
      <c r="A59" s="193">
        <v>2</v>
      </c>
      <c r="B59" s="237" t="s">
        <v>141</v>
      </c>
      <c r="C59" s="253">
        <v>107300</v>
      </c>
    </row>
    <row r="60" spans="1:4" ht="38.25" x14ac:dyDescent="0.25">
      <c r="A60" s="193">
        <v>3</v>
      </c>
      <c r="B60" s="1" t="s">
        <v>134</v>
      </c>
      <c r="C60" s="253">
        <v>107200</v>
      </c>
    </row>
    <row r="61" spans="1:4" ht="25.5" x14ac:dyDescent="0.25">
      <c r="A61" s="193">
        <v>4</v>
      </c>
      <c r="B61" s="1" t="s">
        <v>142</v>
      </c>
      <c r="C61" s="253">
        <v>116800</v>
      </c>
    </row>
    <row r="62" spans="1:4" x14ac:dyDescent="0.25">
      <c r="A62" s="193">
        <v>5</v>
      </c>
      <c r="B62" s="1" t="s">
        <v>137</v>
      </c>
      <c r="C62" s="253">
        <v>111700</v>
      </c>
    </row>
    <row r="63" spans="1:4" x14ac:dyDescent="0.25">
      <c r="A63" s="193">
        <v>6</v>
      </c>
      <c r="B63" s="1" t="s">
        <v>143</v>
      </c>
      <c r="C63" s="253">
        <v>107200</v>
      </c>
    </row>
    <row r="64" spans="1:4" x14ac:dyDescent="0.25">
      <c r="A64" s="193">
        <v>7</v>
      </c>
      <c r="B64" s="1" t="s">
        <v>144</v>
      </c>
      <c r="C64" s="253">
        <v>4200</v>
      </c>
    </row>
    <row r="65" spans="1:3" x14ac:dyDescent="0.25">
      <c r="A65" s="193">
        <v>8</v>
      </c>
      <c r="B65" s="1" t="s">
        <v>145</v>
      </c>
      <c r="C65" s="253">
        <v>104900</v>
      </c>
    </row>
    <row r="66" spans="1:3" ht="15.75" thickBot="1" x14ac:dyDescent="0.3">
      <c r="A66" s="238">
        <v>9</v>
      </c>
      <c r="B66" s="239" t="s">
        <v>146</v>
      </c>
      <c r="C66" s="254">
        <v>116800</v>
      </c>
    </row>
  </sheetData>
  <sheetProtection password="CA1D" sheet="1" objects="1" scenarios="1"/>
  <mergeCells count="24">
    <mergeCell ref="A1:D1"/>
    <mergeCell ref="A8:D9"/>
    <mergeCell ref="A7:D7"/>
    <mergeCell ref="B3:D3"/>
    <mergeCell ref="A2:D2"/>
    <mergeCell ref="A55:C55"/>
    <mergeCell ref="A56:A57"/>
    <mergeCell ref="B56:B57"/>
    <mergeCell ref="A31:A32"/>
    <mergeCell ref="B31:B32"/>
    <mergeCell ref="C31:D31"/>
    <mergeCell ref="C47:D47"/>
    <mergeCell ref="A46:D46"/>
    <mergeCell ref="A47:A48"/>
    <mergeCell ref="B47:B48"/>
    <mergeCell ref="A11:D11"/>
    <mergeCell ref="A12:A13"/>
    <mergeCell ref="B12:B13"/>
    <mergeCell ref="A30:D30"/>
    <mergeCell ref="A21:A22"/>
    <mergeCell ref="B21:B22"/>
    <mergeCell ref="C12:D12"/>
    <mergeCell ref="C21:D21"/>
    <mergeCell ref="A20:D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showGridLines="0" workbookViewId="0">
      <selection activeCell="G15" sqref="G15"/>
    </sheetView>
  </sheetViews>
  <sheetFormatPr baseColWidth="10" defaultRowHeight="12.75" x14ac:dyDescent="0.2"/>
  <cols>
    <col min="1" max="1" width="3.85546875" style="12" customWidth="1"/>
    <col min="2" max="2" width="7.7109375" style="12" customWidth="1"/>
    <col min="3" max="3" width="27.42578125" style="12" customWidth="1"/>
    <col min="4" max="4" width="9.5703125" style="12" customWidth="1"/>
    <col min="5" max="5" width="17.28515625" style="12" customWidth="1"/>
    <col min="6" max="6" width="22.85546875" style="12" customWidth="1"/>
    <col min="7" max="7" width="21.28515625" style="12" customWidth="1"/>
    <col min="8" max="16384" width="11.42578125" style="12"/>
  </cols>
  <sheetData>
    <row r="1" spans="2:7" s="115" customFormat="1" ht="15" x14ac:dyDescent="0.25">
      <c r="B1" s="147"/>
      <c r="C1" s="209"/>
      <c r="D1" s="392" t="s">
        <v>110</v>
      </c>
      <c r="E1" s="392"/>
      <c r="F1" s="392"/>
      <c r="G1" s="393"/>
    </row>
    <row r="2" spans="2:7" s="115" customFormat="1" ht="15" x14ac:dyDescent="0.25">
      <c r="B2" s="148"/>
      <c r="C2" s="179"/>
      <c r="D2" s="379" t="s">
        <v>132</v>
      </c>
      <c r="E2" s="379"/>
      <c r="F2" s="379"/>
      <c r="G2" s="380"/>
    </row>
    <row r="3" spans="2:7" s="115" customFormat="1" ht="15.75" thickBot="1" x14ac:dyDescent="0.3">
      <c r="B3" s="149"/>
      <c r="C3" s="210"/>
      <c r="D3" s="376" t="s">
        <v>127</v>
      </c>
      <c r="E3" s="376"/>
      <c r="F3" s="376"/>
      <c r="G3" s="377"/>
    </row>
    <row r="4" spans="2:7" x14ac:dyDescent="0.2">
      <c r="B4" s="229"/>
      <c r="C4" s="230"/>
      <c r="D4" s="230"/>
      <c r="E4" s="230"/>
      <c r="F4" s="230"/>
      <c r="G4" s="231"/>
    </row>
    <row r="5" spans="2:7" s="115" customFormat="1" ht="15" x14ac:dyDescent="0.25">
      <c r="B5" s="225" t="s">
        <v>104</v>
      </c>
      <c r="C5" s="90"/>
      <c r="D5" s="90"/>
      <c r="E5" s="90"/>
      <c r="F5" s="90"/>
      <c r="G5" s="232"/>
    </row>
    <row r="6" spans="2:7" x14ac:dyDescent="0.2">
      <c r="B6" s="213"/>
      <c r="C6" s="214"/>
      <c r="D6" s="214"/>
      <c r="E6" s="214"/>
      <c r="F6" s="214"/>
      <c r="G6" s="215"/>
    </row>
    <row r="7" spans="2:7" x14ac:dyDescent="0.2">
      <c r="B7" s="213" t="s">
        <v>133</v>
      </c>
      <c r="C7" s="214"/>
      <c r="D7" s="214"/>
      <c r="E7" s="214"/>
      <c r="F7" s="214"/>
      <c r="G7" s="215"/>
    </row>
    <row r="8" spans="2:7" ht="13.5" thickBot="1" x14ac:dyDescent="0.25">
      <c r="B8" s="213"/>
      <c r="C8" s="214"/>
      <c r="D8" s="214"/>
      <c r="E8" s="214"/>
      <c r="F8" s="214"/>
      <c r="G8" s="215"/>
    </row>
    <row r="9" spans="2:7" ht="26.25" thickBot="1" x14ac:dyDescent="0.25">
      <c r="B9" s="205" t="s">
        <v>2</v>
      </c>
      <c r="C9" s="382" t="s">
        <v>58</v>
      </c>
      <c r="D9" s="383"/>
      <c r="E9" s="206" t="s">
        <v>80</v>
      </c>
      <c r="F9" s="207" t="s">
        <v>81</v>
      </c>
      <c r="G9" s="208" t="s">
        <v>82</v>
      </c>
    </row>
    <row r="10" spans="2:7" ht="13.5" thickBot="1" x14ac:dyDescent="0.25">
      <c r="B10" s="389">
        <v>2016</v>
      </c>
      <c r="C10" s="390"/>
      <c r="D10" s="390"/>
      <c r="E10" s="390"/>
      <c r="F10" s="390"/>
      <c r="G10" s="391"/>
    </row>
    <row r="11" spans="2:7" s="15" customFormat="1" ht="40.5" customHeight="1" x14ac:dyDescent="0.2">
      <c r="B11" s="203">
        <v>1</v>
      </c>
      <c r="C11" s="384" t="s">
        <v>107</v>
      </c>
      <c r="D11" s="384"/>
      <c r="E11" s="222">
        <f>'ME Y LECTURA 2016'!F41</f>
        <v>0</v>
      </c>
      <c r="F11" s="233"/>
      <c r="G11" s="211">
        <f>ROUND((F11+E11),0)</f>
        <v>0</v>
      </c>
    </row>
    <row r="12" spans="2:7" s="15" customFormat="1" ht="13.5" thickBot="1" x14ac:dyDescent="0.25">
      <c r="B12" s="204">
        <v>2</v>
      </c>
      <c r="C12" s="385" t="s">
        <v>109</v>
      </c>
      <c r="D12" s="385"/>
      <c r="E12" s="223">
        <f>'KITS 16, 17 Y 18'!G64</f>
        <v>0</v>
      </c>
      <c r="F12" s="234"/>
      <c r="G12" s="212">
        <f>ROUND((F12+E12),0)</f>
        <v>0</v>
      </c>
    </row>
    <row r="13" spans="2:7" s="15" customFormat="1" ht="13.5" thickBot="1" x14ac:dyDescent="0.25">
      <c r="B13" s="394" t="s">
        <v>108</v>
      </c>
      <c r="C13" s="395"/>
      <c r="D13" s="396"/>
      <c r="E13" s="220">
        <f>SUM(E11:E12)</f>
        <v>0</v>
      </c>
      <c r="F13" s="221">
        <f>SUM(F11:F12)</f>
        <v>0</v>
      </c>
      <c r="G13" s="224">
        <f>SUM(G11:G12)</f>
        <v>0</v>
      </c>
    </row>
    <row r="14" spans="2:7" s="15" customFormat="1" ht="13.5" thickBot="1" x14ac:dyDescent="0.25">
      <c r="B14" s="389">
        <v>2017</v>
      </c>
      <c r="C14" s="390"/>
      <c r="D14" s="390"/>
      <c r="E14" s="390"/>
      <c r="F14" s="390"/>
      <c r="G14" s="391"/>
    </row>
    <row r="15" spans="2:7" s="15" customFormat="1" ht="39" customHeight="1" x14ac:dyDescent="0.2">
      <c r="B15" s="203">
        <v>3</v>
      </c>
      <c r="C15" s="384" t="s">
        <v>107</v>
      </c>
      <c r="D15" s="384"/>
      <c r="E15" s="222">
        <f>'ME Y LECTURA 2017'!F45</f>
        <v>0</v>
      </c>
      <c r="F15" s="233"/>
      <c r="G15" s="211">
        <f>ROUND((F15+E15),0)</f>
        <v>0</v>
      </c>
    </row>
    <row r="16" spans="2:7" s="15" customFormat="1" ht="15.75" customHeight="1" thickBot="1" x14ac:dyDescent="0.25">
      <c r="B16" s="204">
        <v>4</v>
      </c>
      <c r="C16" s="385" t="s">
        <v>109</v>
      </c>
      <c r="D16" s="385"/>
      <c r="E16" s="223">
        <f>'KITS 16, 17 Y 18'!J64</f>
        <v>0</v>
      </c>
      <c r="F16" s="234"/>
      <c r="G16" s="212">
        <f>ROUND((F16+E16),0)</f>
        <v>0</v>
      </c>
    </row>
    <row r="17" spans="2:7" s="15" customFormat="1" ht="13.5" thickBot="1" x14ac:dyDescent="0.25">
      <c r="B17" s="394" t="s">
        <v>123</v>
      </c>
      <c r="C17" s="395"/>
      <c r="D17" s="396"/>
      <c r="E17" s="220">
        <f>SUM(E15:E16)</f>
        <v>0</v>
      </c>
      <c r="F17" s="221">
        <f>SUM(F15:F16)</f>
        <v>0</v>
      </c>
      <c r="G17" s="224">
        <f>SUM(G15:G16)</f>
        <v>0</v>
      </c>
    </row>
    <row r="18" spans="2:7" s="15" customFormat="1" ht="13.5" thickBot="1" x14ac:dyDescent="0.25">
      <c r="B18" s="389">
        <v>2018</v>
      </c>
      <c r="C18" s="390"/>
      <c r="D18" s="390"/>
      <c r="E18" s="390"/>
      <c r="F18" s="390"/>
      <c r="G18" s="391"/>
    </row>
    <row r="19" spans="2:7" s="15" customFormat="1" ht="39.75" customHeight="1" x14ac:dyDescent="0.2">
      <c r="B19" s="203">
        <v>5</v>
      </c>
      <c r="C19" s="384" t="s">
        <v>107</v>
      </c>
      <c r="D19" s="384"/>
      <c r="E19" s="222">
        <f>'ME Y LECTURA 2018'!F25</f>
        <v>0</v>
      </c>
      <c r="F19" s="233"/>
      <c r="G19" s="211">
        <f>ROUND((F19+E19),0)</f>
        <v>0</v>
      </c>
    </row>
    <row r="20" spans="2:7" s="15" customFormat="1" ht="15.75" customHeight="1" thickBot="1" x14ac:dyDescent="0.25">
      <c r="B20" s="204">
        <v>6</v>
      </c>
      <c r="C20" s="385" t="s">
        <v>109</v>
      </c>
      <c r="D20" s="385"/>
      <c r="E20" s="223">
        <f>'KITS 16, 17 Y 18'!M64</f>
        <v>0</v>
      </c>
      <c r="F20" s="234"/>
      <c r="G20" s="212">
        <f>ROUND((F20+E20),0)</f>
        <v>0</v>
      </c>
    </row>
    <row r="21" spans="2:7" ht="13.5" thickBot="1" x14ac:dyDescent="0.25">
      <c r="B21" s="394" t="s">
        <v>124</v>
      </c>
      <c r="C21" s="395"/>
      <c r="D21" s="396"/>
      <c r="E21" s="220">
        <f>SUM(E19:E20)</f>
        <v>0</v>
      </c>
      <c r="F21" s="221">
        <f>SUM(F19:F20)</f>
        <v>0</v>
      </c>
      <c r="G21" s="224">
        <f>ROUND((F21+E21),0)</f>
        <v>0</v>
      </c>
    </row>
    <row r="22" spans="2:7" ht="13.5" thickBot="1" x14ac:dyDescent="0.25">
      <c r="B22" s="386" t="s">
        <v>125</v>
      </c>
      <c r="C22" s="387"/>
      <c r="D22" s="388"/>
      <c r="E22" s="18">
        <f>ROUND((E13+E17+E21),0)</f>
        <v>0</v>
      </c>
      <c r="F22" s="18">
        <f t="shared" ref="F22:G22" si="0">ROUND((F13+F17+F21),0)</f>
        <v>0</v>
      </c>
      <c r="G22" s="18">
        <f t="shared" si="0"/>
        <v>0</v>
      </c>
    </row>
    <row r="23" spans="2:7" x14ac:dyDescent="0.2">
      <c r="B23" s="216"/>
      <c r="C23" s="217"/>
      <c r="D23" s="217"/>
      <c r="E23" s="217"/>
      <c r="F23" s="217"/>
      <c r="G23" s="215"/>
    </row>
    <row r="24" spans="2:7" x14ac:dyDescent="0.2">
      <c r="B24" s="213"/>
      <c r="C24" s="214"/>
      <c r="D24" s="214"/>
      <c r="E24" s="214"/>
      <c r="F24" s="214"/>
      <c r="G24" s="215"/>
    </row>
    <row r="25" spans="2:7" ht="15.75" customHeight="1" thickBot="1" x14ac:dyDescent="0.25">
      <c r="B25" s="116"/>
      <c r="C25" s="117"/>
      <c r="D25" s="140"/>
      <c r="E25" s="117"/>
      <c r="F25" s="117"/>
      <c r="G25" s="228"/>
    </row>
    <row r="26" spans="2:7" ht="33" customHeight="1" x14ac:dyDescent="0.2">
      <c r="B26" s="333" t="s">
        <v>85</v>
      </c>
      <c r="C26" s="334"/>
      <c r="D26" s="140"/>
      <c r="E26" s="381" t="s">
        <v>86</v>
      </c>
      <c r="F26" s="381"/>
      <c r="G26" s="227"/>
    </row>
    <row r="27" spans="2:7" ht="13.5" thickBot="1" x14ac:dyDescent="0.25">
      <c r="B27" s="218"/>
      <c r="C27" s="219"/>
      <c r="D27" s="219"/>
      <c r="E27" s="195" t="s">
        <v>87</v>
      </c>
      <c r="F27" s="195"/>
      <c r="G27" s="197"/>
    </row>
  </sheetData>
  <sheetProtection password="CA1D" sheet="1" objects="1" scenarios="1"/>
  <mergeCells count="19">
    <mergeCell ref="D3:G3"/>
    <mergeCell ref="D2:G2"/>
    <mergeCell ref="D1:G1"/>
    <mergeCell ref="B21:D21"/>
    <mergeCell ref="B13:D13"/>
    <mergeCell ref="B17:D17"/>
    <mergeCell ref="E26:F26"/>
    <mergeCell ref="C9:D9"/>
    <mergeCell ref="C11:D11"/>
    <mergeCell ref="C12:D12"/>
    <mergeCell ref="C15:D15"/>
    <mergeCell ref="C16:D16"/>
    <mergeCell ref="C19:D19"/>
    <mergeCell ref="C20:D20"/>
    <mergeCell ref="B26:C26"/>
    <mergeCell ref="B22:D22"/>
    <mergeCell ref="B10:G10"/>
    <mergeCell ref="B14:G14"/>
    <mergeCell ref="B18:G18"/>
  </mergeCells>
  <dataValidations count="1">
    <dataValidation type="whole" operator="greaterThan" allowBlank="1" showInputMessage="1" showErrorMessage="1" sqref="F11 F12 F15 F16 F19 F20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 Y LECTURA 2016</vt:lpstr>
      <vt:lpstr>ME Y LECTURA 2017</vt:lpstr>
      <vt:lpstr>ME Y LECTURA 2018</vt:lpstr>
      <vt:lpstr>KITS 16, 17 Y 18</vt:lpstr>
      <vt:lpstr>RESUMEN CANT EXAMEN</vt:lpstr>
      <vt:lpstr>TOTAL OFERTA</vt:lpstr>
    </vt:vector>
  </TitlesOfParts>
  <Company>ICFES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Fancia María Del Pilar Jimenez Franco</cp:lastModifiedBy>
  <cp:lastPrinted>2016-06-01T00:02:26Z</cp:lastPrinted>
  <dcterms:created xsi:type="dcterms:W3CDTF">2016-01-15T19:58:33Z</dcterms:created>
  <dcterms:modified xsi:type="dcterms:W3CDTF">2016-06-13T20:52:52Z</dcterms:modified>
</cp:coreProperties>
</file>