
<file path=[Content_Types].xml><?xml version="1.0" encoding="utf-8"?>
<Types xmlns="http://schemas.openxmlformats.org/package/2006/content-types">
  <Default Extension="bin" ContentType="application/vnd.openxmlformats-officedocument.oleObject"/>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rinterSettings/printerSettings1.bin" ContentType="application/vnd.openxmlformats-officedocument.spreadsheetml.printerSettings"/>
  <Override PartName="/xl/drawings/drawing4.xml" ContentType="application/vnd.openxmlformats-officedocument.drawing+xml"/>
  <Override PartName="/xl/comments1.xml" ContentType="application/vnd.openxmlformats-officedocument.spreadsheetml.comments+xml"/>
  <Override PartName="/xl/printerSettings/printerSettings2.bin" ContentType="application/vnd.openxmlformats-officedocument.spreadsheetml.printerSettings"/>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cihernandez\Documents\CONTRATOS\INTERVENTORIA OBRA REFORZAMIENTO\"/>
    </mc:Choice>
  </mc:AlternateContent>
  <bookViews>
    <workbookView xWindow="0" yWindow="0" windowWidth="20490" windowHeight="7065" tabRatio="768" activeTab="5"/>
  </bookViews>
  <sheets>
    <sheet name="EVALUACIÓN CONSOLIDADA" sheetId="21" r:id="rId1"/>
    <sheet name="CAPACIDAD TECNICA" sheetId="13" state="hidden" r:id="rId2"/>
    <sheet name="CONSORCIO CONSTRUEDUCAR 2012" sheetId="16" state="hidden" r:id="rId3"/>
    <sheet name="EXP PROPONENTE EN REFORZAMIENT " sheetId="58" r:id="rId4"/>
    <sheet name="EXP PROFESIONALES" sheetId="66" r:id="rId5"/>
    <sheet name="OFER ECONÓMICA " sheetId="56" r:id="rId6"/>
    <sheet name="PUNTAJE FINAL" sheetId="57" r:id="rId7"/>
    <sheet name="SMMLV" sheetId="64" r:id="rId8"/>
  </sheets>
  <definedNames>
    <definedName name="_xlnm._FilterDatabase" localSheetId="0" hidden="1">'EVALUACIÓN CONSOLIDADA'!$A$4:$G$6</definedName>
    <definedName name="_xlnm._FilterDatabase" localSheetId="4" hidden="1">'EXP PROFESIONALES'!#REF!</definedName>
    <definedName name="_xlnm._FilterDatabase" localSheetId="3" hidden="1">'EXP PROPONENTE EN REFORZAMIENT '!$A$7:$AB$12</definedName>
    <definedName name="_xlnm.Print_Area" localSheetId="4">'EXP PROFESIONALES'!$A$1:$T$7</definedName>
    <definedName name="_xlnm.Print_Area" localSheetId="3">'EXP PROPONENTE EN REFORZAMIENT '!$A$1:$X$12</definedName>
    <definedName name="_xlnm.Print_Titles" localSheetId="1">'CAPACIDAD TECNICA'!$6:$7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11" i="57" l="1"/>
  <c r="B11" i="57"/>
  <c r="C12" i="57"/>
  <c r="B12" i="57"/>
  <c r="C10" i="57"/>
  <c r="B10" i="57"/>
  <c r="N16" i="66"/>
  <c r="P20" i="66"/>
  <c r="N19" i="66"/>
  <c r="W12" i="58"/>
  <c r="C9" i="57"/>
  <c r="B9" i="57"/>
  <c r="P12" i="58"/>
  <c r="C8" i="57"/>
  <c r="B8" i="57"/>
  <c r="T11" i="58"/>
  <c r="U11" i="58"/>
  <c r="M11" i="58"/>
  <c r="O17" i="66"/>
  <c r="O15" i="66"/>
  <c r="O13" i="66"/>
  <c r="I17" i="66"/>
  <c r="I15" i="66"/>
  <c r="N14" i="66"/>
  <c r="I13" i="66"/>
  <c r="B12" i="66"/>
  <c r="A2" i="66"/>
  <c r="A1" i="66"/>
  <c r="G8" i="56"/>
  <c r="G9" i="56"/>
  <c r="G10" i="56"/>
  <c r="G11" i="56"/>
  <c r="G12" i="56"/>
  <c r="G13" i="56"/>
  <c r="G14" i="56"/>
  <c r="G15" i="56"/>
  <c r="G16" i="56"/>
  <c r="G17" i="56"/>
  <c r="G18" i="56"/>
  <c r="G19" i="56"/>
  <c r="G23" i="56"/>
  <c r="G24" i="56"/>
  <c r="G28" i="56"/>
  <c r="G29" i="56"/>
  <c r="G30" i="56"/>
  <c r="G31" i="56"/>
  <c r="G32" i="56"/>
  <c r="G33" i="56"/>
  <c r="G34" i="56"/>
  <c r="G35" i="56"/>
  <c r="G36" i="56"/>
  <c r="G38" i="56"/>
  <c r="G39" i="56"/>
  <c r="G40" i="56"/>
  <c r="G41" i="56"/>
  <c r="E43" i="56"/>
  <c r="V11" i="58"/>
  <c r="V12" i="58"/>
  <c r="A2" i="56"/>
  <c r="A3" i="56"/>
  <c r="A4" i="56"/>
  <c r="C14" i="57"/>
  <c r="O11" i="58"/>
  <c r="O12" i="58"/>
  <c r="G6" i="21"/>
  <c r="B6" i="57"/>
  <c r="A1" i="57"/>
  <c r="A2" i="57"/>
  <c r="J9" i="16"/>
  <c r="C13" i="16"/>
  <c r="D13" i="16"/>
  <c r="F13" i="16"/>
  <c r="I13" i="16"/>
  <c r="J19" i="16"/>
  <c r="J21" i="16"/>
  <c r="C25" i="16"/>
  <c r="D25" i="16"/>
  <c r="F25" i="16"/>
  <c r="I25" i="16"/>
  <c r="J32" i="16"/>
  <c r="J33" i="16"/>
  <c r="J34" i="16"/>
  <c r="J35" i="16"/>
  <c r="J36" i="16"/>
  <c r="J37" i="16"/>
  <c r="J38" i="16"/>
  <c r="J39" i="16"/>
  <c r="J40" i="16"/>
  <c r="J41" i="16"/>
  <c r="J42" i="16"/>
  <c r="J43" i="16"/>
  <c r="J44" i="16"/>
  <c r="J45" i="16"/>
  <c r="J46" i="16"/>
  <c r="J47" i="16"/>
  <c r="J48" i="16"/>
  <c r="J49" i="16"/>
  <c r="H50" i="16"/>
  <c r="J50" i="16"/>
  <c r="J51" i="16"/>
  <c r="C55" i="16"/>
  <c r="D55" i="16"/>
  <c r="F55" i="16"/>
  <c r="I55" i="16"/>
  <c r="C58" i="16"/>
  <c r="C59" i="16"/>
  <c r="A1" i="58"/>
  <c r="A2" i="58"/>
  <c r="B11" i="58"/>
</calcChain>
</file>

<file path=xl/comments1.xml><?xml version="1.0" encoding="utf-8"?>
<comments xmlns="http://schemas.openxmlformats.org/spreadsheetml/2006/main">
  <authors>
    <author>Jorge William Jaramiillo</author>
  </authors>
  <commentList>
    <comment ref="I11" authorId="0" shapeId="0">
      <text>
        <r>
          <rPr>
            <b/>
            <sz val="9"/>
            <color indexed="81"/>
            <rFont val="Tahoma"/>
            <family val="2"/>
          </rPr>
          <t>Jorge William Jaramiillo:</t>
        </r>
        <r>
          <rPr>
            <sz val="9"/>
            <color indexed="81"/>
            <rFont val="Tahoma"/>
            <family val="2"/>
          </rPr>
          <t xml:space="preserve">
incluir en esta casilla la certificación de uso dotacional en educación</t>
        </r>
      </text>
    </comment>
  </commentList>
</comments>
</file>

<file path=xl/sharedStrings.xml><?xml version="1.0" encoding="utf-8"?>
<sst xmlns="http://schemas.openxmlformats.org/spreadsheetml/2006/main" count="391" uniqueCount="272">
  <si>
    <t>No.</t>
  </si>
  <si>
    <t>PROPONENTE</t>
  </si>
  <si>
    <t>EVALUACIÒN TÉCNICA</t>
  </si>
  <si>
    <t>EVALUACIÓN JURÍDICA</t>
  </si>
  <si>
    <t>EVALUACIÓN FINANCIERA</t>
  </si>
  <si>
    <t>RESULTADO FINAL</t>
  </si>
  <si>
    <t>ASIGNACION DE PUNTAJE</t>
  </si>
  <si>
    <t>tecnica</t>
  </si>
  <si>
    <t>financiera</t>
  </si>
  <si>
    <t>juridica</t>
  </si>
  <si>
    <t>k residual</t>
  </si>
  <si>
    <t>RESULTADO</t>
  </si>
  <si>
    <t>subsanaciones</t>
  </si>
  <si>
    <t>FINAL</t>
  </si>
  <si>
    <t>Debe estar soportada en mínimo una (1) y máximo tres (3) certificaciones</t>
  </si>
  <si>
    <t>No. DE CERTIFICACION</t>
  </si>
  <si>
    <t>FOLIOS</t>
  </si>
  <si>
    <t>INTEGRANTE CERTIFICADO</t>
  </si>
  <si>
    <t>CONTRATANTE</t>
  </si>
  <si>
    <t>No. DEL CONTRATO</t>
  </si>
  <si>
    <t>OBJETO DEL CONTRATO CERTIFICADO</t>
  </si>
  <si>
    <t>AREA 
(M2)</t>
  </si>
  <si>
    <t xml:space="preserve">VALOR CONTRATOS ACREDITADOS                    </t>
  </si>
  <si>
    <t>TIPO DE EDIFICACIÓN</t>
  </si>
  <si>
    <t>FECHA  DE INICIACION</t>
  </si>
  <si>
    <t xml:space="preserve">FECHA  TERMINACION
</t>
  </si>
  <si>
    <t>CUMPLIMIENTO</t>
  </si>
  <si>
    <t>FORMA EJECUCION: 
I - Individual
C - Consorcio
UT - Unión Temporal</t>
  </si>
  <si>
    <t>% PART.</t>
  </si>
  <si>
    <t>VALOR FACTURADO POR EL PROPONENTE</t>
  </si>
  <si>
    <t>VALOR DEL CONTRATO</t>
  </si>
  <si>
    <t>VALOR DE LA PARTICIPACION</t>
  </si>
  <si>
    <t>día/mes/año</t>
  </si>
  <si>
    <t>EN PESOS</t>
  </si>
  <si>
    <t>EN SMML</t>
  </si>
  <si>
    <t>Ing. Jorge William Jaramillo</t>
  </si>
  <si>
    <t>Profesional Grupo de Construcciones</t>
  </si>
  <si>
    <t>EVALUACION LICITACION PUBLICA No. DG 05 DE 2012</t>
  </si>
  <si>
    <t>OBJETO: CONTRATAR LOS ESTUDIOS TÉCNICOS, DISEÑOS Y CONSTRUCCIÓN DE LA SEDE DE FORMACIÓN DEL SENA ESPECIALIZADA EN HIDROCARBUROS Y DESARROLLO AGROINDUSTRIAL EN EL MUNICIPIO DE PUERTO GAITÁN PARA LA REGIONAL DEL SENA EN EL DEPARTAMENTO DEL META DENTRO DEL LOTE DE PROPIEDAD DE LA ENTIDAD LOCALIZADO EN EL SECTOR DENOMINADO EL BOLSILLO</t>
  </si>
  <si>
    <t>3.4.1 - CAPACIDAD TECNICA - 100 PUNTOS</t>
  </si>
  <si>
    <t>N°</t>
  </si>
  <si>
    <r>
      <t xml:space="preserve">CONSULTOR
</t>
    </r>
    <r>
      <rPr>
        <sz val="10"/>
        <rFont val="Arial"/>
        <family val="2"/>
      </rPr>
      <t>MAXIMO 30 PUNTOS</t>
    </r>
  </si>
  <si>
    <r>
      <t xml:space="preserve">CONSTRUCTOR
</t>
    </r>
    <r>
      <rPr>
        <sz val="10"/>
        <rFont val="Arial"/>
        <family val="2"/>
      </rPr>
      <t>MAXIMO 70 PUNTOS</t>
    </r>
  </si>
  <si>
    <t>CAP TECNICA</t>
  </si>
  <si>
    <t>PUNTOS</t>
  </si>
  <si>
    <t>CONSORCIO M &amp; C</t>
  </si>
  <si>
    <t>MOSEL LTDA.</t>
  </si>
  <si>
    <t>CONSTRUCCIONES, COMPRESORES Y EQUIPOS LTDA.</t>
  </si>
  <si>
    <t>CONSORCIO AULAS 2011</t>
  </si>
  <si>
    <t>TRAING TRABAJOS DE INGENIERIA LTDA.</t>
  </si>
  <si>
    <t>JOSE LUIS DEL VALLE CASTILLO</t>
  </si>
  <si>
    <t>CONSORCIO SAN LUCAS</t>
  </si>
  <si>
    <t>CONSTRUCCIONES KIOTO E.U.</t>
  </si>
  <si>
    <t>INGOMON S.A.S.</t>
  </si>
  <si>
    <t>EVALUADOR</t>
  </si>
  <si>
    <t>Dirección Administrativa y Financiera</t>
  </si>
  <si>
    <t>ID</t>
  </si>
  <si>
    <t>Objeto Contrato</t>
  </si>
  <si>
    <t>Número de Contrato</t>
  </si>
  <si>
    <t>Entidad Contratante</t>
  </si>
  <si>
    <t>Porcentaje de participación en el contrato i
(A)</t>
  </si>
  <si>
    <r>
      <t>Valor del  contrato n</t>
    </r>
    <r>
      <rPr>
        <b/>
        <vertAlign val="subscript"/>
        <sz val="10"/>
        <rFont val="Arial Narrow"/>
        <family val="2"/>
      </rPr>
      <t xml:space="preserve">i </t>
    </r>
    <r>
      <rPr>
        <b/>
        <sz val="10"/>
        <rFont val="Arial Narrow"/>
        <family val="2"/>
      </rPr>
      <t>(incluido IVA y adiciones)</t>
    </r>
  </si>
  <si>
    <t>Valor Pendiente por ejecutar y/o valor del contrato adjudicado sin iniciar SCi
(B)</t>
  </si>
  <si>
    <t>Tiempo restante del contrato i por ejecutar contados a partir de la fecha de cierre del proceso.
(C)</t>
  </si>
  <si>
    <t>(A)*(B) / (C) = (D)</t>
  </si>
  <si>
    <t>(%)</t>
  </si>
  <si>
    <t>(Pesos $)</t>
  </si>
  <si>
    <t>(Pesos Colombianos)</t>
  </si>
  <si>
    <t>(meses)</t>
  </si>
  <si>
    <t>($/meses)</t>
  </si>
  <si>
    <t>SUMATORIA DE  (D) = (E) =</t>
  </si>
  <si>
    <t>CAPITAL DE TRABAJO (CTj) = (ACTIVO CORRIENTE - PASIVO CORRIENTE)
(1)</t>
  </si>
  <si>
    <t>SUMATORIA DE LOS VALORES
(E)
(2)</t>
  </si>
  <si>
    <t>Formula:</t>
  </si>
  <si>
    <t>MI CAPACIDAD RESIDUAL DE CONTRATACIÓN COMO CONSTRUCTOR (CRj) = (1) - (2) ES:
(3)</t>
  </si>
  <si>
    <t>Porcentaje de participación del integrante en el presente proceso 
(en el caso de proponente plural):
(4)</t>
  </si>
  <si>
    <t>MI CAPACIDAD RESIDUAL DE CONTRATACIÓN COMO CONSTRUCTOR AFECTADA POR MI PORCENTAJE DE PARTICIPACIÓN (CRj) ES 
(en el caso de proponente plural):
(3) x (4)</t>
  </si>
  <si>
    <t xml:space="preserve">(Pesos $)  </t>
  </si>
  <si>
    <t xml:space="preserve"> </t>
  </si>
  <si>
    <t>Nombre Proponente:</t>
  </si>
  <si>
    <t>AMR CONSTRUCCIONES Y CIA S.A</t>
  </si>
  <si>
    <t>CONSTRUCCION COMPLEJO DE VIVIENDA DE INTERES SOCIAL EN EL MUNICIPIO DE CHIQUINQUIRA</t>
  </si>
  <si>
    <t>11 DE 2012</t>
  </si>
  <si>
    <t>CAJA DE COMPENSACIÓN FAMILIAR "CONFABOY"</t>
  </si>
  <si>
    <t>RMR CONSTRUCCIONES S.A</t>
  </si>
  <si>
    <t>CONTRATO CIVIL No, 5</t>
  </si>
  <si>
    <t>DEEB ASOCIADOS LTDA</t>
  </si>
  <si>
    <t>CONTRATO 004 DE 2011</t>
  </si>
  <si>
    <t>EDIFICIO NOVUM S.A</t>
  </si>
  <si>
    <t>CONTRATO GP-33 DE NOVIEMBRE 1 DE 2011</t>
  </si>
  <si>
    <t>PRABYC INGENIEROS LTDA</t>
  </si>
  <si>
    <t>CONTRATO GP-32 DE NOVIEMBRE 1 DE 2011</t>
  </si>
  <si>
    <t>CONTRATO No. AC-100 DE ENERO 1 DE 2012</t>
  </si>
  <si>
    <t>CONTRATO No. AC-101 DE ENERO 1 DE 2013</t>
  </si>
  <si>
    <t>CONTRATO No. CP-007-2012</t>
  </si>
  <si>
    <t>PROMOTORA Y CONSTRUCTORA LAMBDA</t>
  </si>
  <si>
    <t>CONTRATO No. 0019 DE ABRIL 4 DE 2012</t>
  </si>
  <si>
    <t>COANDES S.A.S</t>
  </si>
  <si>
    <t>CONTRATO No. 45000030135</t>
  </si>
  <si>
    <t>BANCO CAJA SOCIAL S.A</t>
  </si>
  <si>
    <t>H95-20</t>
  </si>
  <si>
    <t>PCP DEVELOPERS S.AS</t>
  </si>
  <si>
    <t>CONTRATO No. GP-55 DE MAYO 18 DE 2012</t>
  </si>
  <si>
    <t>CONTRATO No. GP-59 DE MAYO 22 DE 2012</t>
  </si>
  <si>
    <t>CONTRATO JUNIO 8 DE 2012</t>
  </si>
  <si>
    <t>CONTRATO CIVIL DE OBRA PRECIOS UNITARIOS FIJOS No. 002-12</t>
  </si>
  <si>
    <t>HABITAT CALERA &amp; CIA S.A.S</t>
  </si>
  <si>
    <t>CONTRATO CIVIL DE OBRA PRECIOS UNITARIOS FIJOS No. 004-12</t>
  </si>
  <si>
    <t>CONSTRUCTORA SONHOS S.A.S</t>
  </si>
  <si>
    <t>CONTRATO No. 12/11 DE AGOSTO 28 DE 2012</t>
  </si>
  <si>
    <t>CONSTRUCTORA SAN CAYETANO S.A</t>
  </si>
  <si>
    <t>CONTRATO No. GP-74 DE AGOSTO 16 DE 2012</t>
  </si>
  <si>
    <t>CONTRATO No. GP-75 DE AGOSTO 16 DE 2012</t>
  </si>
  <si>
    <t>CONTRATO 0014-2012 DE SEPTIEMBRE 17 DE 2012</t>
  </si>
  <si>
    <t>FUNDACION INSTITUTO ALBERTO MERANI</t>
  </si>
  <si>
    <t>CR PROPONENTE =</t>
  </si>
  <si>
    <t>ARMENTA CHAVARRO S.A.S</t>
  </si>
  <si>
    <t>CR &gt;= PO/N</t>
  </si>
  <si>
    <t>UMPLE</t>
  </si>
  <si>
    <t>FOLIO</t>
  </si>
  <si>
    <t>EVALUADOR TECNICO:</t>
  </si>
  <si>
    <t>PROPONENTES</t>
  </si>
  <si>
    <t>FACTORES DE EVALUACION</t>
  </si>
  <si>
    <t>PROPONENTE No.1</t>
  </si>
  <si>
    <t>PUNTAJE</t>
  </si>
  <si>
    <t>TOTAL PUNTOS ASIGNADOS</t>
  </si>
  <si>
    <t>OBSERVACIONES</t>
  </si>
  <si>
    <t>ño</t>
  </si>
  <si>
    <t>Salario mínimo diario</t>
  </si>
  <si>
    <t>Salario mínimo mensual</t>
  </si>
  <si>
    <t>Arq. Miguel Ámgel Barrera Díaz</t>
  </si>
  <si>
    <t>Profesional Subdirección de Abastecimiento y Servicios Generales</t>
  </si>
  <si>
    <t>CONSECUTIVO RUP</t>
  </si>
  <si>
    <t>UNIDAD</t>
  </si>
  <si>
    <t>APOYO A LA INDUSTRIA NACIONAL (MÁXIMO 100 PUNTOS)</t>
  </si>
  <si>
    <t>EXPERIENCIA EN REFORZAMIENTO</t>
  </si>
  <si>
    <t xml:space="preserve">OBSERVACIONES </t>
  </si>
  <si>
    <t>CANTIDAD</t>
  </si>
  <si>
    <t>VR. UNITARIO</t>
  </si>
  <si>
    <t>Arq. Miguel Ángel Barrera Díaz</t>
  </si>
  <si>
    <t>EVALUACION INVITACIÓN ABIERTA No. IC - 019 - 2016</t>
  </si>
  <si>
    <t>OBJETO: INTERVENTORÍA TÉCNICA, ADMINISTRATIVA, CONTABLE, LEGAL Y FINANCIERA DE LAS OBRAS DE REFORZAMIENTO ESTRUCTURAL DEL EDIFICIO PERTENECIENTE AL INSTITUTO COLOMBIANO PARA LA EVALUACIÓN DE LA EDUCACIÓN – ICFES, UBICADO EN LA CALLE 17 No. 3-40 DE LA CIUDAD DE BOGOTÁ D.C.</t>
  </si>
  <si>
    <t>Contratos cuyo objeto haya sido la: INTERVENTORÍA A OBRAS DE REFORZAMIENTO DE ESTRUCTURAS
EN CONCRETO DE EDIFICACIONES CUBIERTAS</t>
  </si>
  <si>
    <t>CUMPLIMIENTO HABILITANTE
TOTAL EXIGIDO
1C - (4,125 M2)
2C - (5,775 M2)
3C - (7,425 M2)</t>
  </si>
  <si>
    <t>CUMPLIMIENTO HABILITANTE DEL VALOR TOTAL EXIGIDO
1C - (250 SMML)
2C - (350 M2)
3C - (450 M2)</t>
  </si>
  <si>
    <t>PUNTAJE TOTAL ADICIONAL POR EXPERIENCIA EN AREA
1C - (4,125 - 4,800 M2) - 100
1C - (4,800, - 5,500 M2) - 150
1C - (5,500 - &lt; M2) - 250
2C - (5,775 - 6,270 M2) - 100
2C - (6,270 - 7,700 M2) - 150
2C - (7,700 - &lt; M2) - 250
3C - (7,425 - 8,640 M2) - 100
3C - (8,640 - 9,900 M2) - 150 
3C - (9,900 - &lt; M2) - 250</t>
  </si>
  <si>
    <t>PUNTAJE TOTAL ADICIONAL POR EXPERIENCIA EN VALOR
1C - (250 - 281 M2) - 100
1C - (281, - 312 M2) - 150
1C - (312 - &lt; M2) - 250
2C - (350 - 393 M2) - 100
2C - (393 - 437 M2) - 150
2C - (437 - &lt; M2) - 250
3C - (450 - 506 M2) - 100
3C - (506 - 562 M2) - 150 
3C - (562 - &lt; M2) - 250</t>
  </si>
  <si>
    <t xml:space="preserve">1. COSTOS DE PERSONAL </t>
  </si>
  <si>
    <t>ÍTEM</t>
  </si>
  <si>
    <t xml:space="preserve">PERSONAL </t>
  </si>
  <si>
    <t>DEDICACIÓN</t>
  </si>
  <si>
    <t>COSTO</t>
  </si>
  <si>
    <t>MESES</t>
  </si>
  <si>
    <t>VR. PARCIAL</t>
  </si>
  <si>
    <t>1.1</t>
  </si>
  <si>
    <t>DIRECTOR DE INTERVENTORÍA DE OBRA</t>
  </si>
  <si>
    <t>1.2</t>
  </si>
  <si>
    <t>INGENIERO CIVIL RESIDENTE INTERVENTOR DE OBRA</t>
  </si>
  <si>
    <t>1.3</t>
  </si>
  <si>
    <t>INGENIERO CIVIL - ASESOR ESPECIALISTA EN ESTRUCTURAS</t>
  </si>
  <si>
    <t>1.4</t>
  </si>
  <si>
    <t>ASESOR ESPECIALISTA EN GEOTECNIA</t>
  </si>
  <si>
    <t>1.5</t>
  </si>
  <si>
    <t>INGENIERO ELECTRICISTA ASESOR  INTERVENTOR DE OBRA</t>
  </si>
  <si>
    <t>1.6</t>
  </si>
  <si>
    <t>INGENIERO HIDROSANITARIO ASESOR  INTERVENTOR DE OBRA</t>
  </si>
  <si>
    <t>1.7</t>
  </si>
  <si>
    <t>INSPECTOR DE INTERVENTORÍA</t>
  </si>
  <si>
    <t>1.8</t>
  </si>
  <si>
    <t>INSPECTOR DE TRABAJO EN ALTURAS</t>
  </si>
  <si>
    <t>1.9</t>
  </si>
  <si>
    <t xml:space="preserve">RESIDENTE DE INTERVENTORÍA SISOMA </t>
  </si>
  <si>
    <t>1.10</t>
  </si>
  <si>
    <t>ABOGADO ASESOR</t>
  </si>
  <si>
    <t>SUBTOTAL</t>
  </si>
  <si>
    <t>TOTAL COSTOS DE PERSONAL (1)</t>
  </si>
  <si>
    <t>2. ESTUDIOS INDEPENDIENTES</t>
  </si>
  <si>
    <t>DESCRIPCIÓN</t>
  </si>
  <si>
    <t>CANT.</t>
  </si>
  <si>
    <t>2.1</t>
  </si>
  <si>
    <t>ENSAYOS DE LABORTORIO</t>
  </si>
  <si>
    <t>GBL</t>
  </si>
  <si>
    <t>TOTAL ESTUDIOS INDEPENDIENTES (2)</t>
  </si>
  <si>
    <t>3. GASTOS DE ADMINISTRACIÓN, HERRAMIENTAS E INSUMOS</t>
  </si>
  <si>
    <t>3.1</t>
  </si>
  <si>
    <t>AUXILIAR ADMINISTRATIVO</t>
  </si>
  <si>
    <t>MES</t>
  </si>
  <si>
    <t>3.2</t>
  </si>
  <si>
    <t>MENSAJERÍA</t>
  </si>
  <si>
    <t>3.3</t>
  </si>
  <si>
    <t>CONTADOR</t>
  </si>
  <si>
    <t>3.4</t>
  </si>
  <si>
    <t>OTROS GASTOS DE PAPELERÍA</t>
  </si>
  <si>
    <t>3.5</t>
  </si>
  <si>
    <t>ALQUILER DE EQUIPOS Y SOFTWARE</t>
  </si>
  <si>
    <t>3.6</t>
  </si>
  <si>
    <t>ALQUILER DE OFICINA</t>
  </si>
  <si>
    <t>3.7</t>
  </si>
  <si>
    <t>COMUNICACIONES</t>
  </si>
  <si>
    <t>3.8</t>
  </si>
  <si>
    <t>GASTOS DE LEGALIZACIÓN E IMPUESTOS</t>
  </si>
  <si>
    <t>GLB</t>
  </si>
  <si>
    <t>TOTAL GASTOS DE ADMINISTRACIÓN, HERRAMIENTAS E INSUMOS (3)</t>
  </si>
  <si>
    <t xml:space="preserve">GASTOS BASICOS (1+2+3) </t>
  </si>
  <si>
    <t>UTILIDAD DEL CONSULTOR</t>
  </si>
  <si>
    <t xml:space="preserve">I.V.A. </t>
  </si>
  <si>
    <t>COSTO TOTAL INTERVENTORIA OBRA</t>
  </si>
  <si>
    <t>EXPERIENCIA ESPECIFICA ADICIONAL EN AREA (MÁXIMO 250 PUNTOS)</t>
  </si>
  <si>
    <t>EXPERIENCIA ESPECIFICA ADICIONAL EN VALOR (MÁXIMO 250 PUNTOS)</t>
  </si>
  <si>
    <t>EXPERIENCIA ESPECIFICA ADICIONAL DIRECTOR DE INTERVENTORÍA DE OBRA (MÁXIMO 100 PUNTOS)</t>
  </si>
  <si>
    <t>EXPERIENCIA ESPECIFICA ADICIONAL RESIDENTE DE INTERVENTORÍA DE OBRA (MÁXIMO 200 PUNTOS)</t>
  </si>
  <si>
    <t>EXPERIENCIA ESPECIFICA ADICIONAL ASESOR INTERVENTOR EN ESTRUCTURAS (MÁXIMO 100 PUNTOS)</t>
  </si>
  <si>
    <t>6 FACTORES DE EVALUACIÓN (MÁXIMO 1000 PUNTOS)</t>
  </si>
  <si>
    <t>5,2. Experiencia Especifica del Equipo de Trabajo, 6,2,1 Puntaje Por Experiencia Adicional del Director de Interventoría, 6,2,2   Puntaje Por Experiencia Adicional del Residente de Interventoría y 6,2,3  Puntaje Por Experiencia Adicional del Asesor de Interventoría en Estructuras</t>
  </si>
  <si>
    <t>Contratos cuyo objeto haya sido la: INTERVENTORÍA
A OBRAS DE REFORZAMIENTO DE ESTRUCTURAS EN CONCRETO DE
EDIFICACIONES CUBIERTAS</t>
  </si>
  <si>
    <t>PROFESIONALES</t>
  </si>
  <si>
    <t>FORMACION ACADEMICA</t>
  </si>
  <si>
    <t>EXPERIENCIA</t>
  </si>
  <si>
    <t>CARGO</t>
  </si>
  <si>
    <t>NOMBRE DEL PROFESIONAL</t>
  </si>
  <si>
    <t>FECHA EXPED. CERTIFICACION
CPNAA
COPNIA</t>
  </si>
  <si>
    <t>PROFESION</t>
  </si>
  <si>
    <t>TITULO DE POSGRADO DIRECTOR DE INTERVENTORÍA
(ESPECIALIZACION, O MAESTRIA O DOCTORADO)</t>
  </si>
  <si>
    <t>EXPERIENCIA GENERAL</t>
  </si>
  <si>
    <t>No. DE CERTIFICACIONES PRESENTADAS</t>
  </si>
  <si>
    <t>OBJETO</t>
  </si>
  <si>
    <t>LABOR DESEMPEÑADA</t>
  </si>
  <si>
    <t>EVALUACION FINAL</t>
  </si>
  <si>
    <t>OBSERVACION</t>
  </si>
  <si>
    <t>FECHA EXP T.P.</t>
  </si>
  <si>
    <t>AÑOS EXPERIENCIA</t>
  </si>
  <si>
    <t>1.</t>
  </si>
  <si>
    <t>DIRECTOR DE INTERVENTORÍA</t>
  </si>
  <si>
    <t>AREA TOTAL</t>
  </si>
  <si>
    <t>RESIDENTE DE INTERVENTORÍA - INGENIERO CIVIL</t>
  </si>
  <si>
    <t>5,2. Experiencia Especifica Adicional del Proponente, 6,1,1 Puntaje Por Experiencia Adicional en Área, 6,1,2   Puntaje Por Experiencia Adicional en Valor</t>
  </si>
  <si>
    <t>AREA ACREDITAD EN METROS CUADRADOS (4,125)</t>
  </si>
  <si>
    <t>ASESOR
INTERVENTOR EN
ESTRUCTURAS</t>
  </si>
  <si>
    <t>PUNTAJE TOTAL ADICIONAL POR EXPERIENCIA EN AREA DIRECTOR Y ASESOR EN ESTRUCTURAS 
(4,125 - 4,800 M2) - 25
(4,800, - 5,500 M2) - 50
(5,500 - &lt; M2) - 100
PUNTAJE TOTAL ADICIONAL POR EXPERIENCIA EN AREA RESIDENTE DE INTERVENTORÍA 
(4,125 - 4,800 M2) - 50
(4,800, - 5,500 M2) - 100
(5,500 - &lt; M2) - 200</t>
  </si>
  <si>
    <t>OBJETO  DE LOS CONTRATOS ACREDITADOS</t>
  </si>
  <si>
    <t>CONSORCIO INTERVENTORÍA REFORZAMIENTO</t>
  </si>
  <si>
    <t>121-127</t>
  </si>
  <si>
    <t>CONSULTORES Y CONSTRUCTORES DE OBRAS LTDA</t>
  </si>
  <si>
    <t>EMPRESA DE ACUEDUCTO Y ALCANTARILLADO DE BOGOTÁ E.S.P</t>
  </si>
  <si>
    <t>2-15-14500-35-2004</t>
  </si>
  <si>
    <t>ASESORÍA, COORDINACIÓN E INTERVENTORÍA DEL REFORZAMIENTO SISMICO DEL EDIFICIO DE LA CENTRAL DE OPERACIONES DEL ACUEDUCTO DE BOGOTA</t>
  </si>
  <si>
    <t>TRABAJO</t>
  </si>
  <si>
    <t>C</t>
  </si>
  <si>
    <t>128-146</t>
  </si>
  <si>
    <t>INGENIERO CIVIL</t>
  </si>
  <si>
    <t>NA</t>
  </si>
  <si>
    <t>131-134</t>
  </si>
  <si>
    <t>DIRECTOR DE INTERVENTORÍA DEL CONTRATO 2-15-14500-35-2004 SUSCRITO ENTRE LA EAAB CUYO OBJETO FUE ASESORÍA, COORDINACIÓN E INTERVENTORÍA DEL REFORZAMIENTO SISMICO DEL EDIFICIO LA CENTRAL DE OPERACIONES DEL ACUEDUCTO DE BOGOTA.</t>
  </si>
  <si>
    <t>GUSTAVO ADOLFO CORRALES HENAO</t>
  </si>
  <si>
    <t>147-156</t>
  </si>
  <si>
    <t>MAGISTER EN INGENIERÍA CIVIL CON ENFASÍS EN INGENIERÍA ESTRUCTURAL</t>
  </si>
  <si>
    <t>153-154</t>
  </si>
  <si>
    <t>EJECUTAR LAS LABORES DE DIRECCIÓN Y DISEÑO ESTRUCTURAL DEL PROYECTO REFORZAMIENTO SISMICO DE LA PLANTA INDUSTRIAL COMESTIBLES LA ROSA S.A.</t>
  </si>
  <si>
    <t>DIRECCIÓN DE PROYECTO</t>
  </si>
  <si>
    <t>EJECUTAR LAS LABORES DE DIRECCIÓN Y DISEÑO ESTRUCTURAL DEL PROYECTO ESTUDIO DE VULNERABILIDAD SISMICA Y REFORZAMIENTO DEL HOSPITAL SAN JUAN DE DIOS</t>
  </si>
  <si>
    <t>TOTAL PUNTAJE</t>
  </si>
  <si>
    <t>157-166</t>
  </si>
  <si>
    <t>GERMAN PIMIENTO RUEDA</t>
  </si>
  <si>
    <t>161-162</t>
  </si>
  <si>
    <t xml:space="preserve">RESIDENTE DE INTERVENTORÍA </t>
  </si>
  <si>
    <t>INTERVENTORÍA TÉCNICA ADMINISTRATIVA Y FINANCIERA A LAS OBRAS DE CONSTRUCCIÓN, REPARACIÓN Y ADECUACIÓN DEL EDIFICIO RESIDENCIAL SANTA CRUZ DEL SALITRE P.H</t>
  </si>
  <si>
    <t>2 SOBRE 2</t>
  </si>
  <si>
    <t>CUMPLE</t>
  </si>
  <si>
    <r>
      <t xml:space="preserve">INICIACIÓN, EJECUCION Y TERMINACION
</t>
    </r>
    <r>
      <rPr>
        <sz val="9"/>
        <rFont val="Arial Narrow"/>
        <family val="2"/>
      </rPr>
      <t>(A PARTIR DE ENERO DE 1998)</t>
    </r>
  </si>
  <si>
    <t>VALOR CORREGIDO; PRESENTA UN ERROR DE SUMA EN EL CAPITULO 2, ESTUDIOS INDEPENDIENTES</t>
  </si>
  <si>
    <t>PLINIO FERNANDO GARZÓN</t>
  </si>
  <si>
    <t>HABILITADO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</si>
</sst>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 #,##0.00_);_(&quot;$&quot;\ * \(#,##0.00\);_(&quot;$&quot;\ * &quot;-&quot;??_);_(@_)"/>
    <numFmt numFmtId="43" formatCode="_(* #,##0.00_);_(* \(#,##0.00\);_(* &quot;-&quot;??_);_(@_)"/>
    <numFmt numFmtId="164" formatCode="_-* #,##0_-;\-* #,##0_-;_-* &quot;-&quot;_-;_-@_-"/>
    <numFmt numFmtId="165" formatCode="_ * #,##0.00_ ;_ * \-#,##0.00_ ;_ * &quot;-&quot;??_ ;_ @_ "/>
    <numFmt numFmtId="166" formatCode="[$$-240A]\ #,##0.00"/>
    <numFmt numFmtId="167" formatCode="_ &quot;$&quot;\ * #,##0.00_ ;_ &quot;$&quot;\ * \-#,##0.00_ ;_ &quot;$&quot;\ * &quot;-&quot;??_ ;_ @_ "/>
    <numFmt numFmtId="168" formatCode="0.0"/>
    <numFmt numFmtId="169" formatCode="_ * #,##0.0_ ;_ * \-#,##0.0_ ;_ * &quot;-&quot;??_ ;_ @_ "/>
    <numFmt numFmtId="170" formatCode="_(&quot;$&quot;\ * #,##0_);_(&quot;$&quot;\ * \(#,##0\);_(&quot;$&quot;\ * &quot;-&quot;??_);_(@_)"/>
    <numFmt numFmtId="171" formatCode="[$-240A]d&quot; de &quot;mmmm&quot; de &quot;yyyy;@"/>
    <numFmt numFmtId="172" formatCode="[$$-240A]#,##0.00;\-[$$-240A]#,##0.00"/>
    <numFmt numFmtId="173" formatCode="_-[$$-240A]* #,##0.00_-;\-[$$-240A]* #,##0.00_-;_-[$$-240A]* &quot;-&quot;??_-;_-@_-"/>
    <numFmt numFmtId="174" formatCode="_ * #,##0_ ;_ * \-#,##0_ ;_ * &quot;-&quot;??_ ;_ @_ "/>
  </numFmts>
  <fonts count="70" x14ac:knownFonts="1">
    <font>
      <sz val="11"/>
      <color theme="1"/>
      <name val="Calibri"/>
      <family val="2"/>
      <scheme val="minor"/>
    </font>
    <font>
      <sz val="10"/>
      <name val="Arial"/>
      <family val="2"/>
    </font>
    <font>
      <b/>
      <sz val="12"/>
      <name val="Arial"/>
      <family val="2"/>
    </font>
    <font>
      <b/>
      <sz val="14"/>
      <name val="Arial"/>
      <family val="2"/>
    </font>
    <font>
      <b/>
      <sz val="9"/>
      <name val="Arial"/>
      <family val="2"/>
    </font>
    <font>
      <b/>
      <sz val="11"/>
      <name val="Arial"/>
      <family val="2"/>
    </font>
    <font>
      <b/>
      <sz val="10"/>
      <name val="Arial"/>
      <family val="2"/>
    </font>
    <font>
      <b/>
      <sz val="10"/>
      <name val="Arial Narrow"/>
      <family val="2"/>
    </font>
    <font>
      <sz val="10"/>
      <name val="Arial Narrow"/>
      <family val="2"/>
    </font>
    <font>
      <b/>
      <sz val="12"/>
      <name val="Arial Narrow"/>
      <family val="2"/>
    </font>
    <font>
      <sz val="12"/>
      <name val="Arial Narrow"/>
      <family val="2"/>
    </font>
    <font>
      <sz val="12"/>
      <name val="Arial"/>
      <family val="2"/>
    </font>
    <font>
      <b/>
      <sz val="11"/>
      <name val="Arial Narrow"/>
      <family val="2"/>
    </font>
    <font>
      <sz val="11"/>
      <name val="Arial"/>
      <family val="2"/>
    </font>
    <font>
      <sz val="11"/>
      <color indexed="8"/>
      <name val="Calibri"/>
      <family val="2"/>
    </font>
    <font>
      <sz val="9"/>
      <name val="Arial"/>
      <family val="2"/>
    </font>
    <font>
      <i/>
      <sz val="8"/>
      <name val="Arial Narrow"/>
      <family val="2"/>
    </font>
    <font>
      <sz val="8"/>
      <name val="Arial"/>
      <family val="2"/>
    </font>
    <font>
      <b/>
      <sz val="8"/>
      <name val="Arial"/>
      <family val="2"/>
    </font>
    <font>
      <u/>
      <sz val="10"/>
      <name val="Arial"/>
      <family val="2"/>
    </font>
    <font>
      <b/>
      <vertAlign val="subscript"/>
      <sz val="10"/>
      <name val="Arial Narrow"/>
      <family val="2"/>
    </font>
    <font>
      <sz val="11"/>
      <name val="Arial Narrow"/>
      <family val="2"/>
    </font>
    <font>
      <b/>
      <sz val="14"/>
      <name val="Arial Narrow"/>
      <family val="2"/>
    </font>
    <font>
      <b/>
      <sz val="9"/>
      <name val="Arial Narrow"/>
      <family val="2"/>
    </font>
    <font>
      <b/>
      <sz val="16"/>
      <name val="Arial Narrow"/>
      <family val="2"/>
    </font>
    <font>
      <sz val="9"/>
      <name val="Arial Narrow"/>
      <family val="2"/>
    </font>
    <font>
      <b/>
      <u/>
      <sz val="12"/>
      <name val="Arial Narrow"/>
      <family val="2"/>
    </font>
    <font>
      <sz val="9"/>
      <color indexed="8"/>
      <name val="Arial Narrow"/>
      <family val="2"/>
    </font>
    <font>
      <sz val="9"/>
      <color indexed="81"/>
      <name val="Tahoma"/>
      <family val="2"/>
    </font>
    <font>
      <b/>
      <sz val="9"/>
      <color indexed="81"/>
      <name val="Tahoma"/>
      <family val="2"/>
    </font>
    <font>
      <b/>
      <sz val="9"/>
      <color indexed="9"/>
      <name val="Arial"/>
      <family val="2"/>
    </font>
    <font>
      <sz val="11"/>
      <color theme="1"/>
      <name val="Calibri"/>
      <family val="2"/>
      <scheme val="minor"/>
    </font>
    <font>
      <b/>
      <sz val="11"/>
      <color rgb="FFFF0000"/>
      <name val="Arial"/>
      <family val="2"/>
    </font>
    <font>
      <b/>
      <i/>
      <u/>
      <sz val="10"/>
      <color rgb="FFFF0000"/>
      <name val="Arial"/>
      <family val="2"/>
    </font>
    <font>
      <sz val="11"/>
      <color theme="1"/>
      <name val="Arial Narrow"/>
      <family val="2"/>
    </font>
    <font>
      <b/>
      <sz val="16"/>
      <color rgb="FFFF0000"/>
      <name val="Arial Narrow"/>
      <family val="2"/>
    </font>
    <font>
      <b/>
      <sz val="14"/>
      <color rgb="FFFF0000"/>
      <name val="Arial Narrow"/>
      <family val="2"/>
    </font>
    <font>
      <sz val="11"/>
      <color rgb="FFFF0000"/>
      <name val="Arial Narrow"/>
      <family val="2"/>
    </font>
    <font>
      <sz val="16"/>
      <color rgb="FFFF0000"/>
      <name val="Arial Narrow"/>
      <family val="2"/>
    </font>
    <font>
      <sz val="8"/>
      <color theme="1"/>
      <name val="Arial Narrow"/>
      <family val="2"/>
    </font>
    <font>
      <sz val="9"/>
      <color theme="1"/>
      <name val="Arial Narrow"/>
      <family val="2"/>
    </font>
    <font>
      <b/>
      <sz val="12"/>
      <color theme="1"/>
      <name val="Arial Narrow"/>
      <family val="2"/>
    </font>
    <font>
      <sz val="10"/>
      <color theme="1"/>
      <name val="Arial Narrow"/>
      <family val="2"/>
    </font>
    <font>
      <b/>
      <sz val="9"/>
      <color theme="1"/>
      <name val="Arial Narrow"/>
      <family val="2"/>
    </font>
    <font>
      <sz val="8"/>
      <color rgb="FF000000"/>
      <name val="Arial"/>
      <family val="2"/>
    </font>
    <font>
      <b/>
      <sz val="8"/>
      <color rgb="FF3C3C3C"/>
      <name val="Arial"/>
      <family val="2"/>
    </font>
    <font>
      <sz val="8"/>
      <color rgb="FF3C3C3C"/>
      <name val="Arial"/>
      <family val="2"/>
    </font>
    <font>
      <sz val="11"/>
      <color theme="1"/>
      <name val="Arial"/>
      <family val="2"/>
    </font>
    <font>
      <b/>
      <sz val="12"/>
      <color rgb="FF00B050"/>
      <name val="Arial Narrow"/>
      <family val="2"/>
    </font>
    <font>
      <b/>
      <sz val="9"/>
      <color rgb="FF00B050"/>
      <name val="Arial Narrow"/>
      <family val="2"/>
    </font>
    <font>
      <b/>
      <sz val="10"/>
      <color rgb="FF00B050"/>
      <name val="Arial Narrow"/>
      <family val="2"/>
    </font>
    <font>
      <b/>
      <sz val="14"/>
      <color theme="1"/>
      <name val="Arial Narrow"/>
      <family val="2"/>
    </font>
    <font>
      <b/>
      <sz val="10"/>
      <color theme="0"/>
      <name val="Arial Narrow"/>
      <family val="2"/>
    </font>
    <font>
      <b/>
      <sz val="10"/>
      <color theme="1"/>
      <name val="Arial Narrow"/>
      <family val="2"/>
    </font>
    <font>
      <b/>
      <sz val="8"/>
      <color theme="1"/>
      <name val="Arial Narrow"/>
      <family val="2"/>
    </font>
    <font>
      <i/>
      <u/>
      <sz val="11"/>
      <color rgb="FFFF0000"/>
      <name val="Arial Narrow"/>
      <family val="2"/>
    </font>
    <font>
      <b/>
      <sz val="18"/>
      <color theme="9" tint="0.39997558519241921"/>
      <name val="Arial Narrow"/>
      <family val="2"/>
    </font>
    <font>
      <u/>
      <sz val="11"/>
      <color theme="10"/>
      <name val="Calibri"/>
      <family val="2"/>
      <scheme val="minor"/>
    </font>
    <font>
      <u/>
      <sz val="11"/>
      <color theme="11"/>
      <name val="Calibri"/>
      <family val="2"/>
      <scheme val="minor"/>
    </font>
    <font>
      <b/>
      <sz val="10"/>
      <color indexed="8"/>
      <name val="Arial Narrow"/>
      <family val="2"/>
    </font>
    <font>
      <b/>
      <sz val="9"/>
      <color indexed="8"/>
      <name val="Arial Narrow"/>
      <family val="2"/>
    </font>
    <font>
      <b/>
      <sz val="8"/>
      <color indexed="8"/>
      <name val="Arial Narrow"/>
      <family val="2"/>
    </font>
    <font>
      <sz val="10"/>
      <color indexed="8"/>
      <name val="Arial Narrow"/>
      <family val="2"/>
    </font>
    <font>
      <b/>
      <sz val="12"/>
      <color indexed="8"/>
      <name val="Arial Narrow"/>
      <family val="2"/>
    </font>
    <font>
      <b/>
      <sz val="13"/>
      <color indexed="8"/>
      <name val="Arial Narrow"/>
      <family val="2"/>
    </font>
    <font>
      <b/>
      <sz val="8"/>
      <name val="Arial Narrow"/>
      <family val="2"/>
    </font>
    <font>
      <sz val="11"/>
      <color theme="0" tint="-4.9989318521683403E-2"/>
      <name val="Arial Narrow"/>
      <family val="2"/>
    </font>
    <font>
      <sz val="11"/>
      <color theme="0"/>
      <name val="Arial Narrow"/>
      <family val="2"/>
    </font>
    <font>
      <b/>
      <sz val="10"/>
      <color rgb="FFC00000"/>
      <name val="Arial Narrow"/>
      <family val="2"/>
    </font>
    <font>
      <b/>
      <sz val="7"/>
      <name val="Arial Narrow"/>
      <family val="2"/>
    </font>
  </fonts>
  <fills count="22">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2F5F9"/>
        <bgColor indexed="64"/>
      </patternFill>
    </fill>
    <fill>
      <patternFill patternType="solid">
        <fgColor rgb="FFFFFFFF"/>
        <bgColor indexed="64"/>
      </patternFill>
    </fill>
    <fill>
      <patternFill patternType="solid">
        <fgColor rgb="FFDDEEFF"/>
        <bgColor indexed="64"/>
      </patternFill>
    </fill>
    <fill>
      <patternFill patternType="solid">
        <fgColor rgb="FFCFE0F1"/>
        <bgColor indexed="64"/>
      </patternFill>
    </fill>
    <fill>
      <patternFill patternType="solid">
        <fgColor rgb="FFECEFF3"/>
        <bgColor indexed="64"/>
      </patternFill>
    </fill>
    <fill>
      <patternFill patternType="solid">
        <fgColor theme="1" tint="0.34998626667073579"/>
        <bgColor indexed="64"/>
      </patternFill>
    </fill>
    <fill>
      <patternFill patternType="solid">
        <fgColor rgb="FFCCFFCC"/>
        <bgColor indexed="64"/>
      </patternFill>
    </fill>
    <fill>
      <patternFill patternType="solid">
        <fgColor rgb="FF00B0F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00B050"/>
        <bgColor indexed="64"/>
      </patternFill>
    </fill>
    <fill>
      <patternFill patternType="solid">
        <fgColor theme="7" tint="0.79998168889431442"/>
        <bgColor indexed="64"/>
      </patternFill>
    </fill>
  </fills>
  <borders count="116">
    <border>
      <left/>
      <right/>
      <top/>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medium">
        <color auto="1"/>
      </left>
      <right style="thin">
        <color auto="1"/>
      </right>
      <top style="thin">
        <color auto="1"/>
      </top>
      <bottom style="thin">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top/>
      <bottom style="thin">
        <color auto="1"/>
      </bottom>
      <diagonal/>
    </border>
    <border>
      <left/>
      <right style="medium">
        <color auto="1"/>
      </right>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diagonal/>
    </border>
    <border>
      <left/>
      <right style="medium">
        <color auto="1"/>
      </right>
      <top/>
      <bottom style="thin">
        <color auto="1"/>
      </bottom>
      <diagonal/>
    </border>
    <border>
      <left style="thin">
        <color auto="1"/>
      </left>
      <right style="medium">
        <color auto="1"/>
      </right>
      <top/>
      <bottom style="thin">
        <color auto="1"/>
      </bottom>
      <diagonal/>
    </border>
    <border>
      <left style="thin">
        <color auto="1"/>
      </left>
      <right/>
      <top style="medium">
        <color auto="1"/>
      </top>
      <bottom style="thin">
        <color auto="1"/>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auto="1"/>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2">
    <xf numFmtId="0" fontId="0" fillId="0" borderId="0"/>
    <xf numFmtId="165" fontId="1" fillId="0" borderId="0" applyFont="0" applyFill="0" applyBorder="0" applyAlignment="0" applyProtection="0"/>
    <xf numFmtId="164" fontId="31" fillId="0" borderId="0" applyFont="0" applyFill="0" applyBorder="0" applyAlignment="0" applyProtection="0"/>
    <xf numFmtId="43" fontId="14" fillId="0" borderId="0" applyFont="0" applyFill="0" applyBorder="0" applyAlignment="0" applyProtection="0"/>
    <xf numFmtId="43" fontId="31" fillId="0" borderId="0" applyFont="0" applyFill="0" applyBorder="0" applyAlignment="0" applyProtection="0"/>
    <xf numFmtId="44" fontId="3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31"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cellStyleXfs>
  <cellXfs count="465">
    <xf numFmtId="0" fontId="0" fillId="0" borderId="0" xfId="0"/>
    <xf numFmtId="0" fontId="8" fillId="0" borderId="0" xfId="10" applyFont="1" applyFill="1"/>
    <xf numFmtId="0" fontId="8" fillId="0" borderId="0" xfId="10" applyFont="1" applyFill="1" applyAlignment="1">
      <alignment horizontal="center"/>
    </xf>
    <xf numFmtId="0" fontId="1" fillId="0" borderId="0" xfId="10" applyFill="1" applyAlignment="1">
      <alignment horizontal="center"/>
    </xf>
    <xf numFmtId="0" fontId="1" fillId="0" borderId="0" xfId="9"/>
    <xf numFmtId="0" fontId="1" fillId="0" borderId="0" xfId="9" applyBorder="1"/>
    <xf numFmtId="0" fontId="2" fillId="0" borderId="1" xfId="9" applyFont="1" applyBorder="1" applyAlignment="1">
      <alignment horizontal="center" vertical="center"/>
    </xf>
    <xf numFmtId="0" fontId="13" fillId="0" borderId="2" xfId="9" applyFont="1" applyBorder="1" applyAlignment="1">
      <alignment horizontal="left" vertical="center"/>
    </xf>
    <xf numFmtId="0" fontId="13" fillId="0" borderId="3" xfId="9" applyFont="1" applyBorder="1" applyAlignment="1">
      <alignment horizontal="left" vertical="center"/>
    </xf>
    <xf numFmtId="0" fontId="13" fillId="0" borderId="4" xfId="9" applyFont="1" applyBorder="1" applyAlignment="1">
      <alignment horizontal="left" vertical="center"/>
    </xf>
    <xf numFmtId="0" fontId="5" fillId="0" borderId="0" xfId="9" applyFont="1" applyFill="1" applyBorder="1" applyAlignment="1">
      <alignment vertical="center" wrapText="1"/>
    </xf>
    <xf numFmtId="0" fontId="3" fillId="0" borderId="0" xfId="9" applyFont="1" applyFill="1" applyBorder="1" applyAlignment="1">
      <alignment vertical="top" wrapText="1"/>
    </xf>
    <xf numFmtId="0" fontId="1" fillId="0" borderId="0" xfId="9" applyFill="1"/>
    <xf numFmtId="0" fontId="2" fillId="0" borderId="0" xfId="9" applyFont="1" applyFill="1" applyBorder="1" applyAlignment="1">
      <alignment horizontal="center" vertical="top" wrapText="1"/>
    </xf>
    <xf numFmtId="0" fontId="6" fillId="0" borderId="0" xfId="9" applyFont="1" applyFill="1" applyBorder="1" applyAlignment="1">
      <alignment vertical="center" wrapText="1"/>
    </xf>
    <xf numFmtId="0" fontId="4" fillId="0" borderId="0" xfId="9" applyFont="1" applyFill="1" applyBorder="1" applyAlignment="1">
      <alignment vertical="center" wrapText="1"/>
    </xf>
    <xf numFmtId="0" fontId="2" fillId="0" borderId="0" xfId="9" applyFont="1" applyAlignment="1"/>
    <xf numFmtId="0" fontId="2" fillId="0" borderId="0" xfId="9" applyFont="1" applyAlignment="1">
      <alignment horizontal="center"/>
    </xf>
    <xf numFmtId="0" fontId="11" fillId="0" borderId="1" xfId="9" applyFont="1" applyFill="1" applyBorder="1" applyAlignment="1">
      <alignment horizontal="center" vertical="center"/>
    </xf>
    <xf numFmtId="0" fontId="6" fillId="0" borderId="1" xfId="9" applyFont="1" applyFill="1" applyBorder="1" applyAlignment="1">
      <alignment horizontal="center" vertical="center"/>
    </xf>
    <xf numFmtId="49" fontId="13" fillId="0" borderId="5" xfId="9" applyNumberFormat="1" applyFont="1" applyFill="1" applyBorder="1" applyAlignment="1">
      <alignment horizontal="center" vertical="center"/>
    </xf>
    <xf numFmtId="0" fontId="1" fillId="0" borderId="6" xfId="9" applyFont="1" applyFill="1" applyBorder="1" applyAlignment="1">
      <alignment horizontal="center" vertical="center"/>
    </xf>
    <xf numFmtId="0" fontId="1" fillId="0" borderId="5" xfId="9" applyFont="1" applyFill="1" applyBorder="1" applyAlignment="1">
      <alignment horizontal="center" vertical="center"/>
    </xf>
    <xf numFmtId="49" fontId="13" fillId="0" borderId="7" xfId="9" applyNumberFormat="1" applyFont="1" applyFill="1" applyBorder="1" applyAlignment="1">
      <alignment horizontal="center" vertical="center"/>
    </xf>
    <xf numFmtId="0" fontId="1" fillId="0" borderId="6" xfId="9" applyFill="1" applyBorder="1" applyAlignment="1">
      <alignment horizontal="center" vertical="center"/>
    </xf>
    <xf numFmtId="0" fontId="1" fillId="0" borderId="5" xfId="9" applyFill="1" applyBorder="1" applyAlignment="1">
      <alignment horizontal="center" vertical="center"/>
    </xf>
    <xf numFmtId="49" fontId="13" fillId="0" borderId="1" xfId="9" applyNumberFormat="1" applyFont="1" applyFill="1" applyBorder="1" applyAlignment="1">
      <alignment horizontal="center" vertical="center"/>
    </xf>
    <xf numFmtId="0" fontId="1" fillId="0" borderId="1" xfId="9" applyFont="1" applyFill="1" applyBorder="1" applyAlignment="1">
      <alignment horizontal="center" vertical="center"/>
    </xf>
    <xf numFmtId="49" fontId="13" fillId="0" borderId="6" xfId="9" applyNumberFormat="1" applyFont="1" applyFill="1" applyBorder="1" applyAlignment="1">
      <alignment horizontal="center" vertical="center"/>
    </xf>
    <xf numFmtId="49" fontId="13" fillId="0" borderId="8" xfId="9" applyNumberFormat="1" applyFont="1" applyFill="1" applyBorder="1" applyAlignment="1">
      <alignment horizontal="center" vertical="center"/>
    </xf>
    <xf numFmtId="0" fontId="1" fillId="0" borderId="8" xfId="9" applyFill="1" applyBorder="1" applyAlignment="1">
      <alignment horizontal="center" vertical="center"/>
    </xf>
    <xf numFmtId="0" fontId="2" fillId="0" borderId="0" xfId="9" applyFont="1" applyBorder="1" applyAlignment="1">
      <alignment horizontal="center" vertical="center"/>
    </xf>
    <xf numFmtId="0" fontId="19" fillId="0" borderId="0" xfId="9" applyFont="1" applyBorder="1"/>
    <xf numFmtId="0" fontId="1" fillId="0" borderId="0" xfId="9" applyFont="1" applyAlignment="1">
      <alignment vertical="center"/>
    </xf>
    <xf numFmtId="0" fontId="5" fillId="0" borderId="0" xfId="10" applyFont="1" applyFill="1" applyBorder="1"/>
    <xf numFmtId="0" fontId="13" fillId="0" borderId="0" xfId="10" applyFont="1" applyFill="1"/>
    <xf numFmtId="169" fontId="8" fillId="0" borderId="0" xfId="1" applyNumberFormat="1" applyFont="1" applyFill="1"/>
    <xf numFmtId="0" fontId="13" fillId="0" borderId="0" xfId="10" applyFont="1" applyFill="1" applyBorder="1"/>
    <xf numFmtId="0" fontId="5" fillId="0" borderId="9" xfId="10" applyFont="1" applyFill="1" applyBorder="1"/>
    <xf numFmtId="0" fontId="7" fillId="0" borderId="0" xfId="10" applyFont="1" applyFill="1" applyBorder="1" applyAlignment="1">
      <alignment horizontal="center"/>
    </xf>
    <xf numFmtId="0" fontId="16" fillId="0" borderId="0" xfId="10" applyFont="1" applyFill="1" applyAlignment="1"/>
    <xf numFmtId="0" fontId="6" fillId="2" borderId="4" xfId="9" applyFont="1" applyFill="1" applyBorder="1" applyAlignment="1">
      <alignment horizontal="center" vertical="center"/>
    </xf>
    <xf numFmtId="0" fontId="6" fillId="0" borderId="10" xfId="9" applyFont="1" applyFill="1" applyBorder="1" applyAlignment="1">
      <alignment horizontal="center" vertical="center"/>
    </xf>
    <xf numFmtId="0" fontId="1" fillId="0" borderId="7" xfId="9" applyFont="1" applyFill="1" applyBorder="1" applyAlignment="1">
      <alignment horizontal="center" vertical="center"/>
    </xf>
    <xf numFmtId="0" fontId="1" fillId="0" borderId="7" xfId="9" applyFill="1" applyBorder="1" applyAlignment="1">
      <alignment horizontal="center" vertical="center"/>
    </xf>
    <xf numFmtId="0" fontId="1" fillId="0" borderId="10" xfId="9" applyFont="1" applyFill="1" applyBorder="1" applyAlignment="1">
      <alignment horizontal="center" vertical="center"/>
    </xf>
    <xf numFmtId="0" fontId="1" fillId="0" borderId="11" xfId="9" applyFill="1" applyBorder="1" applyAlignment="1">
      <alignment horizontal="center" vertical="center"/>
    </xf>
    <xf numFmtId="0" fontId="1" fillId="0" borderId="0" xfId="0" applyFont="1"/>
    <xf numFmtId="0" fontId="1" fillId="0" borderId="0" xfId="0" applyFont="1" applyBorder="1"/>
    <xf numFmtId="0" fontId="15" fillId="0" borderId="12" xfId="0" applyFont="1" applyBorder="1" applyAlignment="1"/>
    <xf numFmtId="0" fontId="15" fillId="0" borderId="12" xfId="0" applyFont="1" applyBorder="1" applyAlignment="1">
      <alignment horizontal="center"/>
    </xf>
    <xf numFmtId="10" fontId="15" fillId="0" borderId="12" xfId="0" applyNumberFormat="1" applyFont="1" applyBorder="1" applyAlignment="1">
      <alignment horizontal="center"/>
    </xf>
    <xf numFmtId="44" fontId="15" fillId="0" borderId="12" xfId="5" applyFont="1" applyBorder="1" applyAlignment="1">
      <alignment horizontal="center"/>
    </xf>
    <xf numFmtId="0" fontId="15" fillId="0" borderId="12" xfId="0" applyFont="1" applyBorder="1" applyAlignment="1">
      <alignment horizontal="center" wrapText="1"/>
    </xf>
    <xf numFmtId="44" fontId="15" fillId="0" borderId="13" xfId="0" applyNumberFormat="1" applyFont="1" applyBorder="1" applyAlignment="1">
      <alignment horizontal="center"/>
    </xf>
    <xf numFmtId="44" fontId="1" fillId="0" borderId="14" xfId="0" applyNumberFormat="1" applyFont="1" applyBorder="1"/>
    <xf numFmtId="0" fontId="1" fillId="0" borderId="14" xfId="0" applyFont="1" applyBorder="1"/>
    <xf numFmtId="10" fontId="1" fillId="0" borderId="14" xfId="0" applyNumberFormat="1" applyFont="1" applyBorder="1"/>
    <xf numFmtId="0" fontId="6" fillId="0" borderId="0" xfId="0" applyFont="1" applyAlignment="1">
      <alignment horizontal="center" wrapText="1"/>
    </xf>
    <xf numFmtId="0" fontId="0" fillId="0" borderId="0" xfId="0" applyAlignment="1">
      <alignment wrapText="1"/>
    </xf>
    <xf numFmtId="0" fontId="32" fillId="0" borderId="0" xfId="0" applyFont="1" applyAlignment="1"/>
    <xf numFmtId="0" fontId="13" fillId="0" borderId="0" xfId="0" applyFont="1" applyAlignment="1">
      <alignment wrapText="1"/>
    </xf>
    <xf numFmtId="0" fontId="1"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44" fontId="15" fillId="0" borderId="16" xfId="5" applyFont="1" applyBorder="1" applyAlignment="1">
      <alignment horizontal="center" vertical="center"/>
    </xf>
    <xf numFmtId="44" fontId="15" fillId="0" borderId="17" xfId="5" applyFont="1" applyBorder="1" applyAlignment="1">
      <alignment horizontal="center" vertical="center"/>
    </xf>
    <xf numFmtId="0" fontId="1" fillId="0" borderId="18" xfId="0" applyFont="1" applyBorder="1" applyAlignment="1">
      <alignment horizontal="center" vertical="center"/>
    </xf>
    <xf numFmtId="0" fontId="15" fillId="0" borderId="19" xfId="0" applyFont="1" applyBorder="1" applyAlignment="1"/>
    <xf numFmtId="0" fontId="15" fillId="0" borderId="19" xfId="0" applyFont="1" applyBorder="1" applyAlignment="1">
      <alignment horizontal="center"/>
    </xf>
    <xf numFmtId="44" fontId="15" fillId="0" borderId="19" xfId="5" applyFont="1" applyBorder="1" applyAlignment="1">
      <alignment horizontal="center"/>
    </xf>
    <xf numFmtId="0" fontId="15" fillId="0" borderId="20" xfId="0" applyFont="1" applyBorder="1" applyAlignment="1">
      <alignment horizontal="center"/>
    </xf>
    <xf numFmtId="44" fontId="31" fillId="0" borderId="13" xfId="5" applyFont="1" applyBorder="1"/>
    <xf numFmtId="0" fontId="1" fillId="0" borderId="0" xfId="0" applyFont="1" applyAlignment="1">
      <alignment wrapText="1"/>
    </xf>
    <xf numFmtId="44" fontId="0" fillId="0" borderId="0" xfId="0" applyNumberFormat="1"/>
    <xf numFmtId="0" fontId="1" fillId="0" borderId="12" xfId="0" applyFont="1" applyBorder="1" applyAlignment="1">
      <alignment horizontal="center" vertical="center"/>
    </xf>
    <xf numFmtId="44" fontId="15" fillId="0" borderId="12" xfId="0" applyNumberFormat="1" applyFont="1" applyBorder="1" applyAlignment="1">
      <alignment horizontal="center"/>
    </xf>
    <xf numFmtId="10" fontId="15" fillId="0" borderId="12" xfId="0" applyNumberFormat="1" applyFont="1" applyBorder="1" applyAlignment="1">
      <alignment horizontal="center" vertical="center"/>
    </xf>
    <xf numFmtId="0" fontId="33" fillId="0" borderId="0" xfId="0" applyFont="1"/>
    <xf numFmtId="44" fontId="31" fillId="0" borderId="0" xfId="5" applyFont="1"/>
    <xf numFmtId="0" fontId="7" fillId="3" borderId="22" xfId="0" applyFont="1" applyFill="1" applyBorder="1" applyAlignment="1">
      <alignment horizontal="center" vertical="center" wrapTex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15" fillId="0" borderId="12" xfId="0" applyFont="1" applyBorder="1" applyAlignment="1">
      <alignment horizontal="justify" wrapText="1"/>
    </xf>
    <xf numFmtId="0" fontId="15" fillId="0" borderId="12" xfId="0" applyFont="1" applyBorder="1" applyAlignment="1">
      <alignment horizontal="center" vertical="center"/>
    </xf>
    <xf numFmtId="44" fontId="15" fillId="0" borderId="12" xfId="5" applyFont="1" applyBorder="1" applyAlignment="1">
      <alignment horizontal="center" vertical="center"/>
    </xf>
    <xf numFmtId="0" fontId="15" fillId="0" borderId="12" xfId="0" applyFont="1" applyBorder="1" applyAlignment="1">
      <alignment horizontal="center" vertical="center" wrapText="1"/>
    </xf>
    <xf numFmtId="10" fontId="1" fillId="0" borderId="14" xfId="0" applyNumberFormat="1" applyFont="1" applyBorder="1" applyAlignment="1">
      <alignment horizontal="center" vertical="center"/>
    </xf>
    <xf numFmtId="0" fontId="7" fillId="3" borderId="25" xfId="0" applyFont="1" applyFill="1" applyBorder="1" applyAlignment="1">
      <alignment horizontal="center"/>
    </xf>
    <xf numFmtId="0" fontId="7" fillId="3" borderId="25" xfId="0" applyFont="1" applyFill="1" applyBorder="1" applyAlignment="1">
      <alignment horizontal="center" wrapText="1"/>
    </xf>
    <xf numFmtId="0" fontId="8" fillId="3" borderId="26" xfId="0" applyFont="1" applyFill="1" applyBorder="1" applyAlignment="1">
      <alignment horizontal="center"/>
    </xf>
    <xf numFmtId="0" fontId="8" fillId="3" borderId="27" xfId="0" applyFont="1" applyFill="1" applyBorder="1" applyAlignment="1">
      <alignment horizontal="center"/>
    </xf>
    <xf numFmtId="0" fontId="8" fillId="3" borderId="12" xfId="0" applyFont="1" applyFill="1" applyBorder="1" applyAlignment="1">
      <alignment horizontal="center" vertical="center"/>
    </xf>
    <xf numFmtId="0" fontId="8" fillId="3" borderId="12" xfId="0" applyFont="1" applyFill="1" applyBorder="1" applyAlignment="1">
      <alignment horizontal="center"/>
    </xf>
    <xf numFmtId="0" fontId="8" fillId="0" borderId="0" xfId="9" applyFont="1" applyAlignment="1">
      <alignment horizontal="center" vertical="center"/>
    </xf>
    <xf numFmtId="0" fontId="8" fillId="0" borderId="0" xfId="9" applyFont="1" applyAlignment="1">
      <alignment vertical="center"/>
    </xf>
    <xf numFmtId="3" fontId="8" fillId="0" borderId="0" xfId="10" applyNumberFormat="1" applyFont="1" applyFill="1"/>
    <xf numFmtId="0" fontId="23" fillId="0" borderId="0" xfId="10" applyFont="1" applyFill="1" applyBorder="1" applyAlignment="1">
      <alignment vertical="center" wrapText="1"/>
    </xf>
    <xf numFmtId="0" fontId="8" fillId="0" borderId="0" xfId="10" applyFont="1"/>
    <xf numFmtId="0" fontId="8" fillId="0" borderId="0" xfId="9" applyFont="1"/>
    <xf numFmtId="0" fontId="7" fillId="0" borderId="0" xfId="10" applyFont="1" applyFill="1" applyBorder="1" applyAlignment="1">
      <alignment vertical="center"/>
    </xf>
    <xf numFmtId="0" fontId="34" fillId="0" borderId="0" xfId="0" applyFont="1"/>
    <xf numFmtId="0" fontId="35" fillId="0" borderId="0" xfId="9" applyFont="1" applyFill="1" applyBorder="1" applyAlignment="1">
      <alignment vertical="center" wrapText="1"/>
    </xf>
    <xf numFmtId="0" fontId="36" fillId="0" borderId="0" xfId="9" applyFont="1" applyFill="1" applyBorder="1" applyAlignment="1">
      <alignment vertical="center" wrapText="1"/>
    </xf>
    <xf numFmtId="0" fontId="37" fillId="0" borderId="0" xfId="9" applyFont="1" applyFill="1" applyBorder="1" applyAlignment="1">
      <alignment horizontal="left" vertical="center" wrapText="1"/>
    </xf>
    <xf numFmtId="0" fontId="37" fillId="0" borderId="0" xfId="9" applyFont="1" applyFill="1" applyBorder="1" applyAlignment="1">
      <alignment horizontal="center" vertical="center" wrapText="1"/>
    </xf>
    <xf numFmtId="0" fontId="37" fillId="4" borderId="0" xfId="9" applyFont="1" applyFill="1" applyBorder="1" applyAlignment="1">
      <alignment horizontal="center" vertical="center" wrapText="1"/>
    </xf>
    <xf numFmtId="0" fontId="38" fillId="0" borderId="0" xfId="9" applyFont="1" applyAlignment="1">
      <alignment vertical="center" wrapText="1"/>
    </xf>
    <xf numFmtId="0" fontId="25" fillId="4" borderId="0" xfId="0" applyFont="1" applyFill="1"/>
    <xf numFmtId="0" fontId="12" fillId="0" borderId="0" xfId="10" applyFont="1" applyFill="1" applyBorder="1" applyAlignment="1">
      <alignment vertical="center" wrapText="1"/>
    </xf>
    <xf numFmtId="0" fontId="9" fillId="0" borderId="28" xfId="10" applyFont="1" applyFill="1" applyBorder="1" applyAlignment="1">
      <alignment horizontal="center"/>
    </xf>
    <xf numFmtId="0" fontId="9" fillId="0" borderId="0" xfId="10" applyFont="1" applyFill="1" applyBorder="1" applyAlignment="1">
      <alignment horizontal="center"/>
    </xf>
    <xf numFmtId="0" fontId="8" fillId="0" borderId="0" xfId="10" applyFont="1" applyAlignment="1">
      <alignment vertical="center"/>
    </xf>
    <xf numFmtId="0" fontId="10" fillId="0" borderId="0" xfId="9" applyFont="1" applyFill="1" applyBorder="1" applyAlignment="1">
      <alignment horizontal="center" vertical="center" wrapText="1"/>
    </xf>
    <xf numFmtId="0" fontId="10" fillId="0" borderId="0" xfId="9" applyFont="1" applyFill="1" applyBorder="1" applyAlignment="1">
      <alignment horizontal="left" vertical="center" wrapText="1"/>
    </xf>
    <xf numFmtId="0" fontId="26" fillId="0" borderId="0" xfId="9" applyFont="1" applyFill="1" applyBorder="1" applyAlignment="1">
      <alignment horizontal="center" vertical="center" wrapText="1"/>
    </xf>
    <xf numFmtId="0" fontId="10" fillId="4" borderId="0" xfId="9" applyFont="1" applyFill="1" applyBorder="1" applyAlignment="1">
      <alignment horizontal="left" vertical="center" wrapText="1"/>
    </xf>
    <xf numFmtId="0" fontId="10" fillId="4" borderId="0" xfId="9" applyFont="1" applyFill="1" applyBorder="1" applyAlignment="1">
      <alignment horizontal="center" vertical="center" wrapText="1"/>
    </xf>
    <xf numFmtId="0" fontId="34" fillId="4" borderId="0" xfId="0" applyFont="1" applyFill="1"/>
    <xf numFmtId="0" fontId="10" fillId="0" borderId="0" xfId="10" applyFont="1" applyFill="1" applyAlignment="1">
      <alignment vertical="center"/>
    </xf>
    <xf numFmtId="0" fontId="10" fillId="0" borderId="0" xfId="9" applyFont="1" applyAlignment="1">
      <alignment vertical="center"/>
    </xf>
    <xf numFmtId="0" fontId="10" fillId="4" borderId="0" xfId="10" applyFont="1" applyFill="1" applyBorder="1" applyAlignment="1">
      <alignment vertical="center"/>
    </xf>
    <xf numFmtId="0" fontId="8" fillId="4" borderId="0" xfId="9" applyFont="1" applyFill="1" applyAlignment="1">
      <alignment vertical="center"/>
    </xf>
    <xf numFmtId="1" fontId="34" fillId="0" borderId="0" xfId="0" applyNumberFormat="1" applyFont="1"/>
    <xf numFmtId="1" fontId="39" fillId="0" borderId="2" xfId="0" applyNumberFormat="1" applyFont="1" applyFill="1" applyBorder="1" applyAlignment="1">
      <alignment vertical="center" wrapText="1"/>
    </xf>
    <xf numFmtId="0" fontId="40" fillId="4" borderId="12" xfId="9" applyFont="1" applyFill="1" applyBorder="1" applyAlignment="1">
      <alignment horizontal="center" vertical="center" wrapText="1"/>
    </xf>
    <xf numFmtId="4" fontId="40" fillId="4" borderId="25" xfId="9" applyNumberFormat="1" applyFont="1" applyFill="1" applyBorder="1" applyAlignment="1">
      <alignment horizontal="center" vertical="center" wrapText="1"/>
    </xf>
    <xf numFmtId="9" fontId="40" fillId="4" borderId="12" xfId="17" applyFont="1" applyFill="1" applyBorder="1" applyAlignment="1">
      <alignment horizontal="center" vertical="center" wrapText="1"/>
    </xf>
    <xf numFmtId="173" fontId="40" fillId="4" borderId="12" xfId="5" applyNumberFormat="1" applyFont="1" applyFill="1" applyBorder="1" applyAlignment="1">
      <alignment horizontal="center" vertical="center" wrapText="1"/>
    </xf>
    <xf numFmtId="0" fontId="40" fillId="4" borderId="35" xfId="9" applyFont="1" applyFill="1" applyBorder="1" applyAlignment="1">
      <alignment horizontal="center" vertical="center" wrapText="1"/>
    </xf>
    <xf numFmtId="0" fontId="24" fillId="0" borderId="0" xfId="9" applyFont="1" applyFill="1" applyBorder="1" applyAlignment="1">
      <alignment vertical="center" wrapText="1"/>
    </xf>
    <xf numFmtId="1" fontId="39" fillId="4" borderId="6" xfId="0" applyNumberFormat="1" applyFont="1" applyFill="1" applyBorder="1" applyAlignment="1">
      <alignment horizontal="center" vertical="center" wrapText="1"/>
    </xf>
    <xf numFmtId="1" fontId="39" fillId="0" borderId="37" xfId="0" applyNumberFormat="1" applyFont="1" applyFill="1" applyBorder="1" applyAlignment="1">
      <alignment horizontal="center" vertical="center" wrapText="1"/>
    </xf>
    <xf numFmtId="14" fontId="41" fillId="0" borderId="38" xfId="10" applyNumberFormat="1" applyFont="1" applyFill="1" applyBorder="1" applyAlignment="1">
      <alignment horizontal="center"/>
    </xf>
    <xf numFmtId="0" fontId="42" fillId="0" borderId="0" xfId="10" applyFont="1" applyFill="1"/>
    <xf numFmtId="0" fontId="25" fillId="0" borderId="0" xfId="9" applyFont="1" applyFill="1" applyBorder="1" applyAlignment="1">
      <alignment vertical="center"/>
    </xf>
    <xf numFmtId="0" fontId="25" fillId="4" borderId="0" xfId="9" applyFont="1" applyFill="1" applyBorder="1" applyAlignment="1">
      <alignment vertical="center"/>
    </xf>
    <xf numFmtId="1" fontId="39" fillId="0" borderId="4" xfId="0" applyNumberFormat="1" applyFont="1" applyFill="1" applyBorder="1" applyAlignment="1">
      <alignment vertical="center" wrapText="1"/>
    </xf>
    <xf numFmtId="0" fontId="44" fillId="8" borderId="12" xfId="0" applyFont="1" applyFill="1" applyBorder="1" applyAlignment="1">
      <alignment horizontal="right" vertical="center" wrapText="1"/>
    </xf>
    <xf numFmtId="0" fontId="44" fillId="9" borderId="12" xfId="0" applyFont="1" applyFill="1" applyBorder="1" applyAlignment="1">
      <alignment horizontal="right" vertical="center" wrapText="1"/>
    </xf>
    <xf numFmtId="4" fontId="44" fillId="9" borderId="12" xfId="0" applyNumberFormat="1" applyFont="1" applyFill="1" applyBorder="1" applyAlignment="1">
      <alignment horizontal="right" vertical="center" wrapText="1"/>
    </xf>
    <xf numFmtId="4" fontId="44" fillId="8" borderId="12" xfId="0" applyNumberFormat="1" applyFont="1" applyFill="1" applyBorder="1" applyAlignment="1">
      <alignment horizontal="right" vertical="center" wrapText="1"/>
    </xf>
    <xf numFmtId="0" fontId="45" fillId="10" borderId="24" xfId="0" applyFont="1" applyFill="1" applyBorder="1" applyAlignment="1">
      <alignment horizontal="center" vertical="center" wrapText="1"/>
    </xf>
    <xf numFmtId="0" fontId="45" fillId="11" borderId="32" xfId="0" applyFont="1" applyFill="1" applyBorder="1" applyAlignment="1">
      <alignment horizontal="center" vertical="center" wrapText="1"/>
    </xf>
    <xf numFmtId="0" fontId="45" fillId="11" borderId="33" xfId="0" applyFont="1" applyFill="1" applyBorder="1" applyAlignment="1">
      <alignment horizontal="center" vertical="center" wrapText="1"/>
    </xf>
    <xf numFmtId="0" fontId="46" fillId="12" borderId="29" xfId="0" applyFont="1" applyFill="1" applyBorder="1" applyAlignment="1">
      <alignment horizontal="center" vertical="center" wrapText="1"/>
    </xf>
    <xf numFmtId="4" fontId="44" fillId="8" borderId="35" xfId="0" applyNumberFormat="1" applyFont="1" applyFill="1" applyBorder="1" applyAlignment="1">
      <alignment horizontal="right" wrapText="1"/>
    </xf>
    <xf numFmtId="0" fontId="46" fillId="9" borderId="29" xfId="0" applyFont="1" applyFill="1" applyBorder="1" applyAlignment="1">
      <alignment horizontal="center" vertical="center" wrapText="1"/>
    </xf>
    <xf numFmtId="4" fontId="44" fillId="9" borderId="35" xfId="0" applyNumberFormat="1" applyFont="1" applyFill="1" applyBorder="1" applyAlignment="1">
      <alignment horizontal="right" wrapText="1"/>
    </xf>
    <xf numFmtId="0" fontId="46" fillId="9" borderId="41" xfId="0" applyFont="1" applyFill="1" applyBorder="1" applyAlignment="1">
      <alignment horizontal="center" vertical="center" wrapText="1"/>
    </xf>
    <xf numFmtId="4" fontId="44" fillId="9" borderId="14" xfId="0" applyNumberFormat="1" applyFont="1" applyFill="1" applyBorder="1" applyAlignment="1">
      <alignment horizontal="right" vertical="center" wrapText="1"/>
    </xf>
    <xf numFmtId="4" fontId="44" fillId="9" borderId="13" xfId="0" applyNumberFormat="1" applyFont="1" applyFill="1" applyBorder="1" applyAlignment="1">
      <alignment horizontal="right" wrapText="1"/>
    </xf>
    <xf numFmtId="171" fontId="40" fillId="4" borderId="12" xfId="9" applyNumberFormat="1" applyFont="1" applyFill="1" applyBorder="1" applyAlignment="1">
      <alignment horizontal="center" vertical="center" wrapText="1"/>
    </xf>
    <xf numFmtId="3" fontId="47" fillId="0" borderId="0" xfId="0" applyNumberFormat="1" applyFont="1"/>
    <xf numFmtId="170" fontId="31" fillId="0" borderId="0" xfId="5" applyNumberFormat="1" applyFont="1"/>
    <xf numFmtId="0" fontId="48" fillId="0" borderId="0" xfId="10" applyFont="1" applyFill="1" applyBorder="1" applyAlignment="1">
      <alignment vertical="top" wrapText="1"/>
    </xf>
    <xf numFmtId="0" fontId="49" fillId="0" borderId="0" xfId="10" applyFont="1" applyFill="1" applyBorder="1" applyAlignment="1">
      <alignment vertical="center" wrapText="1"/>
    </xf>
    <xf numFmtId="0" fontId="50" fillId="0" borderId="0" xfId="10" applyFont="1" applyFill="1"/>
    <xf numFmtId="0" fontId="22" fillId="0" borderId="0" xfId="10" applyFont="1" applyFill="1" applyAlignment="1">
      <alignment horizontal="center" vertical="center"/>
    </xf>
    <xf numFmtId="0" fontId="8" fillId="0" borderId="12" xfId="10" applyFont="1" applyBorder="1"/>
    <xf numFmtId="0" fontId="50" fillId="0" borderId="43" xfId="10" applyFont="1" applyBorder="1"/>
    <xf numFmtId="4" fontId="42" fillId="0" borderId="0" xfId="10" applyNumberFormat="1" applyFont="1" applyFill="1"/>
    <xf numFmtId="0" fontId="52" fillId="13" borderId="40" xfId="9" applyFont="1" applyFill="1" applyBorder="1" applyAlignment="1">
      <alignment horizontal="center" vertical="center" wrapText="1"/>
    </xf>
    <xf numFmtId="0" fontId="52" fillId="13" borderId="44" xfId="9" applyFont="1" applyFill="1" applyBorder="1" applyAlignment="1">
      <alignment vertical="center" wrapText="1"/>
    </xf>
    <xf numFmtId="0" fontId="52" fillId="13" borderId="42" xfId="9" applyFont="1" applyFill="1" applyBorder="1" applyAlignment="1">
      <alignment horizontal="center" vertical="center" wrapText="1"/>
    </xf>
    <xf numFmtId="0" fontId="30" fillId="4" borderId="0" xfId="0" applyFont="1" applyFill="1" applyBorder="1" applyAlignment="1">
      <alignment horizontal="center" vertical="center" wrapText="1"/>
    </xf>
    <xf numFmtId="2" fontId="30" fillId="4" borderId="0" xfId="0" applyNumberFormat="1" applyFont="1" applyFill="1" applyBorder="1" applyAlignment="1">
      <alignment horizontal="center" vertical="center" wrapText="1"/>
    </xf>
    <xf numFmtId="172" fontId="30" fillId="4" borderId="0" xfId="5" applyNumberFormat="1" applyFont="1" applyFill="1" applyBorder="1" applyAlignment="1">
      <alignment horizontal="center" vertical="center" wrapText="1"/>
    </xf>
    <xf numFmtId="0" fontId="25" fillId="4" borderId="0" xfId="9" applyFont="1" applyFill="1" applyAlignment="1">
      <alignment horizontal="center" vertical="center"/>
    </xf>
    <xf numFmtId="0" fontId="3" fillId="0" borderId="0" xfId="9" applyFont="1" applyFill="1" applyBorder="1" applyAlignment="1">
      <alignment horizontal="center" vertical="top" wrapText="1"/>
    </xf>
    <xf numFmtId="0" fontId="1" fillId="0" borderId="0" xfId="9" applyAlignment="1">
      <alignment vertical="center" wrapText="1"/>
    </xf>
    <xf numFmtId="0" fontId="1" fillId="0" borderId="0" xfId="9" applyAlignment="1">
      <alignment wrapText="1"/>
    </xf>
    <xf numFmtId="44" fontId="1" fillId="0" borderId="14" xfId="0" applyNumberFormat="1" applyFont="1" applyBorder="1" applyAlignment="1">
      <alignment horizontal="center" vertical="center"/>
    </xf>
    <xf numFmtId="0" fontId="7" fillId="3" borderId="2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0" fillId="4" borderId="0" xfId="10" applyFont="1" applyFill="1" applyBorder="1" applyAlignment="1" applyProtection="1">
      <alignment horizontal="left" vertical="center" wrapText="1"/>
      <protection locked="0"/>
    </xf>
    <xf numFmtId="0" fontId="40" fillId="4" borderId="12" xfId="9" applyFont="1" applyFill="1" applyBorder="1" applyAlignment="1">
      <alignment vertical="center"/>
    </xf>
    <xf numFmtId="0" fontId="12" fillId="0" borderId="45" xfId="9" applyFont="1" applyBorder="1" applyAlignment="1">
      <alignment horizontal="center" vertical="center"/>
    </xf>
    <xf numFmtId="165" fontId="9" fillId="0" borderId="45" xfId="1" applyFont="1" applyBorder="1" applyAlignment="1">
      <alignment vertical="center" wrapText="1"/>
    </xf>
    <xf numFmtId="166" fontId="8" fillId="0" borderId="45" xfId="9" applyNumberFormat="1" applyFont="1" applyBorder="1" applyAlignment="1">
      <alignment vertical="center" wrapText="1"/>
    </xf>
    <xf numFmtId="166" fontId="8" fillId="0" borderId="45" xfId="9" applyNumberFormat="1" applyFont="1" applyBorder="1" applyAlignment="1">
      <alignment horizontal="center" vertical="center" wrapText="1"/>
    </xf>
    <xf numFmtId="166" fontId="8" fillId="0" borderId="45" xfId="6" applyNumberFormat="1" applyFont="1" applyBorder="1" applyAlignment="1">
      <alignment horizontal="right" vertical="center" wrapText="1"/>
    </xf>
    <xf numFmtId="166" fontId="8" fillId="0" borderId="43" xfId="6" applyNumberFormat="1" applyFont="1" applyBorder="1" applyAlignment="1">
      <alignment horizontal="right" vertical="center" wrapText="1"/>
    </xf>
    <xf numFmtId="0" fontId="46" fillId="4" borderId="29" xfId="0" applyFont="1" applyFill="1" applyBorder="1" applyAlignment="1">
      <alignment horizontal="center" vertical="center" wrapText="1"/>
    </xf>
    <xf numFmtId="4" fontId="44" fillId="4" borderId="12" xfId="0" applyNumberFormat="1" applyFont="1" applyFill="1" applyBorder="1" applyAlignment="1">
      <alignment horizontal="right" vertical="center" wrapText="1"/>
    </xf>
    <xf numFmtId="4" fontId="44" fillId="4" borderId="35" xfId="0" applyNumberFormat="1" applyFont="1" applyFill="1" applyBorder="1" applyAlignment="1">
      <alignment horizontal="right" wrapText="1"/>
    </xf>
    <xf numFmtId="4" fontId="56" fillId="13" borderId="31" xfId="9" applyNumberFormat="1" applyFont="1" applyFill="1" applyBorder="1" applyAlignment="1">
      <alignment horizontal="center" vertical="center" wrapText="1"/>
    </xf>
    <xf numFmtId="0" fontId="10" fillId="4" borderId="0" xfId="10" applyFont="1" applyFill="1" applyBorder="1" applyAlignment="1" applyProtection="1">
      <alignment horizontal="left" vertical="center" wrapText="1"/>
      <protection locked="0"/>
    </xf>
    <xf numFmtId="4" fontId="40" fillId="4" borderId="34" xfId="9" applyNumberFormat="1" applyFont="1" applyFill="1" applyBorder="1" applyAlignment="1">
      <alignment horizontal="center" vertical="center" wrapText="1"/>
    </xf>
    <xf numFmtId="4" fontId="51" fillId="4" borderId="34" xfId="9" applyNumberFormat="1" applyFont="1" applyFill="1" applyBorder="1" applyAlignment="1">
      <alignment horizontal="center" vertical="center" wrapText="1"/>
    </xf>
    <xf numFmtId="0" fontId="40" fillId="4" borderId="34" xfId="9" applyFont="1" applyFill="1" applyBorder="1" applyAlignment="1">
      <alignment horizontal="center" vertical="center" wrapText="1"/>
    </xf>
    <xf numFmtId="0" fontId="40" fillId="4" borderId="12" xfId="9" applyFont="1" applyFill="1" applyBorder="1" applyAlignment="1">
      <alignment horizontal="center" vertical="center"/>
    </xf>
    <xf numFmtId="0" fontId="59" fillId="14" borderId="63" xfId="0" applyFont="1" applyFill="1" applyBorder="1" applyAlignment="1">
      <alignment horizontal="left" vertical="center" wrapText="1" indent="1"/>
    </xf>
    <xf numFmtId="0" fontId="61" fillId="14" borderId="65" xfId="0" applyFont="1" applyFill="1" applyBorder="1" applyAlignment="1">
      <alignment horizontal="center" vertical="center" wrapText="1"/>
    </xf>
    <xf numFmtId="0" fontId="61" fillId="14" borderId="66" xfId="0" applyFont="1" applyFill="1" applyBorder="1" applyAlignment="1">
      <alignment horizontal="center" vertical="center" wrapText="1"/>
    </xf>
    <xf numFmtId="0" fontId="61" fillId="14" borderId="67" xfId="0" applyFont="1" applyFill="1" applyBorder="1" applyAlignment="1">
      <alignment horizontal="center" vertical="center" wrapText="1"/>
    </xf>
    <xf numFmtId="0" fontId="62" fillId="0" borderId="65" xfId="0" applyFont="1" applyFill="1" applyBorder="1" applyAlignment="1">
      <alignment horizontal="center" vertical="center" wrapText="1"/>
    </xf>
    <xf numFmtId="0" fontId="27" fillId="4" borderId="68" xfId="0" applyFont="1" applyFill="1" applyBorder="1" applyAlignment="1">
      <alignment vertical="center" wrapText="1"/>
    </xf>
    <xf numFmtId="9" fontId="62" fillId="4" borderId="66" xfId="0" applyNumberFormat="1" applyFont="1" applyFill="1" applyBorder="1" applyAlignment="1">
      <alignment horizontal="right" vertical="center" wrapText="1"/>
    </xf>
    <xf numFmtId="168" fontId="62" fillId="4" borderId="66" xfId="0" applyNumberFormat="1" applyFont="1" applyFill="1" applyBorder="1" applyAlignment="1">
      <alignment horizontal="right" vertical="center" wrapText="1"/>
    </xf>
    <xf numFmtId="4" fontId="62" fillId="0" borderId="67" xfId="0" applyNumberFormat="1" applyFont="1" applyBorder="1" applyAlignment="1">
      <alignment vertical="center" wrapText="1"/>
    </xf>
    <xf numFmtId="4" fontId="59" fillId="0" borderId="67" xfId="0" applyNumberFormat="1" applyFont="1" applyBorder="1" applyAlignment="1">
      <alignment vertical="center" wrapText="1"/>
    </xf>
    <xf numFmtId="9" fontId="59" fillId="14" borderId="75" xfId="0" applyNumberFormat="1" applyFont="1" applyFill="1" applyBorder="1" applyAlignment="1">
      <alignment horizontal="right" vertical="center" wrapText="1"/>
    </xf>
    <xf numFmtId="168" fontId="59" fillId="14" borderId="75" xfId="0" applyNumberFormat="1" applyFont="1" applyFill="1" applyBorder="1" applyAlignment="1">
      <alignment horizontal="right" vertical="center" wrapText="1"/>
    </xf>
    <xf numFmtId="4" fontId="59" fillId="14" borderId="76" xfId="0" applyNumberFormat="1" applyFont="1" applyFill="1" applyBorder="1" applyAlignment="1">
      <alignment vertical="center" wrapText="1"/>
    </xf>
    <xf numFmtId="0" fontId="59" fillId="0" borderId="77" xfId="0" applyFont="1" applyFill="1" applyBorder="1" applyAlignment="1">
      <alignment horizontal="right" vertical="center" wrapText="1" indent="1"/>
    </xf>
    <xf numFmtId="0" fontId="59" fillId="0" borderId="78" xfId="0" applyFont="1" applyFill="1" applyBorder="1" applyAlignment="1">
      <alignment horizontal="right" vertical="center" wrapText="1" indent="1"/>
    </xf>
    <xf numFmtId="9" fontId="59" fillId="0" borderId="78" xfId="0" applyNumberFormat="1" applyFont="1" applyFill="1" applyBorder="1" applyAlignment="1">
      <alignment horizontal="right" vertical="center" wrapText="1"/>
    </xf>
    <xf numFmtId="168" fontId="59" fillId="0" borderId="78" xfId="0" applyNumberFormat="1" applyFont="1" applyFill="1" applyBorder="1" applyAlignment="1">
      <alignment horizontal="right" vertical="center" wrapText="1"/>
    </xf>
    <xf numFmtId="4" fontId="59" fillId="0" borderId="79" xfId="0" applyNumberFormat="1" applyFont="1" applyFill="1" applyBorder="1" applyAlignment="1">
      <alignment vertical="center" wrapText="1"/>
    </xf>
    <xf numFmtId="0" fontId="60" fillId="14" borderId="63" xfId="0" applyFont="1" applyFill="1" applyBorder="1" applyAlignment="1">
      <alignment vertical="center" wrapText="1"/>
    </xf>
    <xf numFmtId="4" fontId="60" fillId="14" borderId="64" xfId="0" applyNumberFormat="1" applyFont="1" applyFill="1" applyBorder="1" applyAlignment="1">
      <alignment vertical="center" wrapText="1"/>
    </xf>
    <xf numFmtId="4" fontId="61" fillId="14" borderId="67" xfId="0" applyNumberFormat="1" applyFont="1" applyFill="1" applyBorder="1" applyAlignment="1">
      <alignment horizontal="center" vertical="center" wrapText="1"/>
    </xf>
    <xf numFmtId="0" fontId="62" fillId="0" borderId="65" xfId="0" applyFont="1" applyBorder="1" applyAlignment="1">
      <alignment horizontal="center" vertical="center" wrapText="1"/>
    </xf>
    <xf numFmtId="0" fontId="62" fillId="0" borderId="66" xfId="0" applyFont="1" applyBorder="1" applyAlignment="1">
      <alignment horizontal="center" vertical="center" wrapText="1"/>
    </xf>
    <xf numFmtId="168" fontId="62" fillId="4" borderId="66" xfId="0" applyNumberFormat="1" applyFont="1" applyFill="1" applyBorder="1" applyAlignment="1">
      <alignment vertical="center" wrapText="1"/>
    </xf>
    <xf numFmtId="4" fontId="62" fillId="4" borderId="66" xfId="0" applyNumberFormat="1" applyFont="1" applyFill="1" applyBorder="1" applyAlignment="1">
      <alignment horizontal="right" vertical="center" wrapText="1"/>
    </xf>
    <xf numFmtId="4" fontId="59" fillId="14" borderId="84" xfId="0" applyNumberFormat="1" applyFont="1" applyFill="1" applyBorder="1" applyAlignment="1">
      <alignment vertical="center" wrapText="1"/>
    </xf>
    <xf numFmtId="0" fontId="59" fillId="0" borderId="85" xfId="0" applyFont="1" applyFill="1" applyBorder="1" applyAlignment="1">
      <alignment horizontal="right" vertical="center" wrapText="1" indent="1"/>
    </xf>
    <xf numFmtId="0" fontId="59" fillId="0" borderId="86" xfId="0" applyFont="1" applyFill="1" applyBorder="1" applyAlignment="1">
      <alignment horizontal="right" vertical="center" wrapText="1" indent="1"/>
    </xf>
    <xf numFmtId="9" fontId="59" fillId="0" borderId="86" xfId="0" applyNumberFormat="1" applyFont="1" applyFill="1" applyBorder="1" applyAlignment="1">
      <alignment horizontal="right" vertical="center" wrapText="1"/>
    </xf>
    <xf numFmtId="168" fontId="59" fillId="0" borderId="86" xfId="0" applyNumberFormat="1" applyFont="1" applyFill="1" applyBorder="1" applyAlignment="1">
      <alignment horizontal="right" vertical="center" wrapText="1"/>
    </xf>
    <xf numFmtId="4" fontId="59" fillId="0" borderId="87" xfId="0" applyNumberFormat="1" applyFont="1" applyFill="1" applyBorder="1" applyAlignment="1">
      <alignment vertical="center" wrapText="1"/>
    </xf>
    <xf numFmtId="0" fontId="63" fillId="17" borderId="91" xfId="0" applyFont="1" applyFill="1" applyBorder="1" applyAlignment="1">
      <alignment vertical="center" wrapText="1"/>
    </xf>
    <xf numFmtId="4" fontId="59" fillId="17" borderId="92" xfId="0" applyNumberFormat="1" applyFont="1" applyFill="1" applyBorder="1" applyAlignment="1">
      <alignment vertical="center" wrapText="1"/>
    </xf>
    <xf numFmtId="9" fontId="63" fillId="17" borderId="66" xfId="0" applyNumberFormat="1" applyFont="1" applyFill="1" applyBorder="1" applyAlignment="1">
      <alignment horizontal="right" vertical="center" wrapText="1" indent="1"/>
    </xf>
    <xf numFmtId="0" fontId="63" fillId="17" borderId="66" xfId="0" applyFont="1" applyFill="1" applyBorder="1" applyAlignment="1">
      <alignment vertical="center" wrapText="1"/>
    </xf>
    <xf numFmtId="4" fontId="59" fillId="17" borderId="67" xfId="0" applyNumberFormat="1" applyFont="1" applyFill="1" applyBorder="1" applyAlignment="1">
      <alignment vertical="center" wrapText="1"/>
    </xf>
    <xf numFmtId="9" fontId="63" fillId="17" borderId="89" xfId="0" applyNumberFormat="1" applyFont="1" applyFill="1" applyBorder="1" applyAlignment="1">
      <alignment horizontal="right" vertical="center" wrapText="1" indent="1"/>
    </xf>
    <xf numFmtId="0" fontId="63" fillId="17" borderId="89" xfId="0" applyFont="1" applyFill="1" applyBorder="1" applyAlignment="1">
      <alignment vertical="center" wrapText="1"/>
    </xf>
    <xf numFmtId="4" fontId="59" fillId="17" borderId="84" xfId="0" applyNumberFormat="1" applyFont="1" applyFill="1" applyBorder="1" applyAlignment="1">
      <alignment vertical="center" wrapText="1"/>
    </xf>
    <xf numFmtId="0" fontId="59" fillId="4" borderId="85" xfId="0" applyFont="1" applyFill="1" applyBorder="1" applyAlignment="1">
      <alignment horizontal="right" vertical="center" wrapText="1" indent="1"/>
    </xf>
    <xf numFmtId="0" fontId="59" fillId="4" borderId="86" xfId="0" applyFont="1" applyFill="1" applyBorder="1" applyAlignment="1">
      <alignment horizontal="right" vertical="center" wrapText="1" indent="1"/>
    </xf>
    <xf numFmtId="9" fontId="59" fillId="4" borderId="86" xfId="0" applyNumberFormat="1" applyFont="1" applyFill="1" applyBorder="1" applyAlignment="1">
      <alignment horizontal="right" vertical="center" wrapText="1"/>
    </xf>
    <xf numFmtId="168" fontId="59" fillId="4" borderId="86" xfId="0" applyNumberFormat="1" applyFont="1" applyFill="1" applyBorder="1" applyAlignment="1">
      <alignment horizontal="right" vertical="center" wrapText="1"/>
    </xf>
    <xf numFmtId="4" fontId="59" fillId="4" borderId="87" xfId="0" applyNumberFormat="1" applyFont="1" applyFill="1" applyBorder="1" applyAlignment="1">
      <alignment vertical="center" wrapText="1"/>
    </xf>
    <xf numFmtId="44" fontId="8" fillId="4" borderId="68" xfId="5" applyFont="1" applyFill="1" applyBorder="1" applyAlignment="1">
      <alignment horizontal="right" vertical="center" indent="1"/>
    </xf>
    <xf numFmtId="0" fontId="43" fillId="19" borderId="40" xfId="0" applyFont="1" applyFill="1" applyBorder="1" applyAlignment="1">
      <alignment horizontal="center" vertical="center" wrapText="1"/>
    </xf>
    <xf numFmtId="1" fontId="12" fillId="20" borderId="42" xfId="0" applyNumberFormat="1" applyFont="1" applyFill="1" applyBorder="1" applyAlignment="1">
      <alignment vertical="center" wrapText="1"/>
    </xf>
    <xf numFmtId="2" fontId="12" fillId="20" borderId="40" xfId="0" applyNumberFormat="1" applyFont="1" applyFill="1" applyBorder="1" applyAlignment="1">
      <alignment horizontal="center" vertical="center" wrapText="1"/>
    </xf>
    <xf numFmtId="0" fontId="7" fillId="7" borderId="32" xfId="10" applyFont="1" applyFill="1" applyBorder="1" applyAlignment="1">
      <alignment horizontal="center" vertical="center" wrapText="1"/>
    </xf>
    <xf numFmtId="0" fontId="53" fillId="7" borderId="32" xfId="0" applyFont="1" applyFill="1" applyBorder="1" applyAlignment="1">
      <alignment horizontal="center" vertical="center" wrapText="1"/>
    </xf>
    <xf numFmtId="0" fontId="7" fillId="7" borderId="34" xfId="10" applyFont="1" applyFill="1" applyBorder="1" applyAlignment="1">
      <alignment horizontal="center" vertical="center" wrapText="1"/>
    </xf>
    <xf numFmtId="0" fontId="34" fillId="4" borderId="68" xfId="0" applyFont="1" applyFill="1" applyBorder="1" applyAlignment="1">
      <alignment horizontal="justify" vertical="center" wrapText="1"/>
    </xf>
    <xf numFmtId="0" fontId="7" fillId="4" borderId="68" xfId="10" applyFont="1" applyFill="1" applyBorder="1" applyAlignment="1">
      <alignment horizontal="center" vertical="center" wrapText="1"/>
    </xf>
    <xf numFmtId="0" fontId="10" fillId="0" borderId="96" xfId="10" applyFont="1" applyBorder="1" applyAlignment="1">
      <alignment horizontal="center" vertical="center"/>
    </xf>
    <xf numFmtId="4" fontId="51" fillId="4" borderId="97" xfId="10" applyNumberFormat="1" applyFont="1" applyFill="1" applyBorder="1" applyAlignment="1">
      <alignment horizontal="center" vertical="center" wrapText="1"/>
    </xf>
    <xf numFmtId="0" fontId="8" fillId="4" borderId="68" xfId="10" applyFont="1" applyFill="1" applyBorder="1" applyAlignment="1">
      <alignment horizontal="center" vertical="center" wrapText="1"/>
    </xf>
    <xf numFmtId="0" fontId="8" fillId="4" borderId="68" xfId="10" applyFont="1" applyFill="1" applyBorder="1" applyAlignment="1">
      <alignment horizontal="justify" vertical="center" wrapText="1"/>
    </xf>
    <xf numFmtId="0" fontId="8" fillId="4" borderId="68" xfId="10" applyFont="1" applyFill="1" applyBorder="1" applyAlignment="1">
      <alignment vertical="center" wrapText="1"/>
    </xf>
    <xf numFmtId="0" fontId="7" fillId="4" borderId="68" xfId="10" applyFont="1" applyFill="1" applyBorder="1" applyAlignment="1">
      <alignment horizontal="right" vertical="center" wrapText="1"/>
    </xf>
    <xf numFmtId="0" fontId="9" fillId="0" borderId="0" xfId="9" applyFont="1" applyFill="1" applyBorder="1" applyAlignment="1">
      <alignment vertical="center" wrapText="1"/>
    </xf>
    <xf numFmtId="0" fontId="26" fillId="0" borderId="0" xfId="9" applyFont="1" applyFill="1" applyBorder="1" applyAlignment="1">
      <alignment vertical="center" wrapText="1"/>
    </xf>
    <xf numFmtId="0" fontId="10" fillId="0" borderId="0" xfId="9" applyFont="1" applyAlignment="1">
      <alignment vertical="center" wrapText="1"/>
    </xf>
    <xf numFmtId="0" fontId="23" fillId="16" borderId="101" xfId="10" applyFont="1" applyFill="1" applyBorder="1" applyAlignment="1">
      <alignment horizontal="center" vertical="center" wrapText="1"/>
    </xf>
    <xf numFmtId="0" fontId="21" fillId="0" borderId="107" xfId="0" applyFont="1" applyBorder="1" applyAlignment="1">
      <alignment wrapText="1"/>
    </xf>
    <xf numFmtId="0" fontId="21" fillId="0" borderId="108" xfId="0" applyFont="1" applyBorder="1" applyAlignment="1">
      <alignment wrapText="1"/>
    </xf>
    <xf numFmtId="14" fontId="66" fillId="0" borderId="108" xfId="0" applyNumberFormat="1" applyFont="1" applyBorder="1" applyAlignment="1">
      <alignment wrapText="1"/>
    </xf>
    <xf numFmtId="14" fontId="67" fillId="0" borderId="108" xfId="0" applyNumberFormat="1" applyFont="1" applyBorder="1" applyAlignment="1">
      <alignment wrapText="1"/>
    </xf>
    <xf numFmtId="0" fontId="8" fillId="0" borderId="108" xfId="0" applyFont="1" applyBorder="1" applyAlignment="1">
      <alignment wrapText="1"/>
    </xf>
    <xf numFmtId="0" fontId="21" fillId="0" borderId="109" xfId="0" applyFont="1" applyBorder="1" applyAlignment="1">
      <alignment wrapText="1"/>
    </xf>
    <xf numFmtId="0" fontId="7" fillId="6" borderId="103" xfId="10" applyFont="1" applyFill="1" applyBorder="1" applyAlignment="1">
      <alignment vertical="center" wrapText="1"/>
    </xf>
    <xf numFmtId="0" fontId="8" fillId="4" borderId="99" xfId="10" applyFont="1" applyFill="1" applyBorder="1" applyAlignment="1">
      <alignment vertical="center" wrapText="1"/>
    </xf>
    <xf numFmtId="0" fontId="8" fillId="4" borderId="99" xfId="10" applyFont="1" applyFill="1" applyBorder="1" applyAlignment="1">
      <alignment horizontal="justify" vertical="center" wrapText="1"/>
    </xf>
    <xf numFmtId="1" fontId="39" fillId="0" borderId="37" xfId="0" applyNumberFormat="1" applyFont="1" applyFill="1" applyBorder="1" applyAlignment="1">
      <alignment vertical="center" wrapText="1"/>
    </xf>
    <xf numFmtId="0" fontId="8" fillId="4" borderId="68" xfId="10" applyFont="1" applyFill="1" applyBorder="1" applyAlignment="1">
      <alignment horizontal="center" vertical="center" wrapText="1"/>
    </xf>
    <xf numFmtId="174" fontId="8" fillId="4" borderId="68" xfId="1" applyNumberFormat="1" applyFont="1" applyFill="1" applyBorder="1" applyAlignment="1">
      <alignment horizontal="center" vertical="center" wrapText="1"/>
    </xf>
    <xf numFmtId="174" fontId="7" fillId="4" borderId="68" xfId="1" applyNumberFormat="1" applyFont="1" applyFill="1" applyBorder="1" applyAlignment="1">
      <alignment horizontal="center" vertical="center" wrapText="1"/>
    </xf>
    <xf numFmtId="174" fontId="8" fillId="0" borderId="68" xfId="1" applyNumberFormat="1" applyFont="1" applyBorder="1" applyAlignment="1">
      <alignment horizontal="center" vertical="center" wrapText="1"/>
    </xf>
    <xf numFmtId="0" fontId="7" fillId="4" borderId="101" xfId="10" applyFont="1" applyFill="1" applyBorder="1" applyAlignment="1">
      <alignment horizontal="right" vertical="center" wrapText="1"/>
    </xf>
    <xf numFmtId="174" fontId="7" fillId="4" borderId="101" xfId="1" applyNumberFormat="1" applyFont="1" applyFill="1" applyBorder="1" applyAlignment="1">
      <alignment horizontal="center" vertical="center" wrapText="1"/>
    </xf>
    <xf numFmtId="0" fontId="68" fillId="0" borderId="112" xfId="9" applyFont="1" applyBorder="1" applyAlignment="1">
      <alignment horizontal="center" vertical="center"/>
    </xf>
    <xf numFmtId="0" fontId="23" fillId="0" borderId="0" xfId="9" applyFont="1" applyFill="1" applyBorder="1" applyAlignment="1">
      <alignment vertical="center"/>
    </xf>
    <xf numFmtId="0" fontId="23" fillId="21" borderId="12" xfId="9" applyFont="1" applyFill="1" applyBorder="1" applyAlignment="1">
      <alignment horizontal="center" vertical="center" wrapText="1"/>
    </xf>
    <xf numFmtId="0" fontId="69" fillId="21" borderId="12" xfId="9" applyFont="1" applyFill="1" applyBorder="1" applyAlignment="1">
      <alignment horizontal="center" vertical="center" wrapText="1"/>
    </xf>
    <xf numFmtId="0" fontId="25" fillId="21" borderId="12" xfId="9" applyFont="1" applyFill="1" applyBorder="1" applyAlignment="1">
      <alignment horizontal="center" vertical="center" wrapText="1"/>
    </xf>
    <xf numFmtId="0" fontId="22" fillId="0" borderId="0" xfId="10" applyFont="1" applyFill="1" applyBorder="1" applyAlignment="1">
      <alignment horizontal="center" vertical="center"/>
    </xf>
    <xf numFmtId="0" fontId="7" fillId="7" borderId="32" xfId="10" applyFont="1" applyFill="1" applyBorder="1" applyAlignment="1">
      <alignment horizontal="center" vertical="center" wrapText="1"/>
    </xf>
    <xf numFmtId="0" fontId="7" fillId="7" borderId="34" xfId="10" applyFont="1" applyFill="1" applyBorder="1" applyAlignment="1">
      <alignment horizontal="center" vertical="center" wrapText="1"/>
    </xf>
    <xf numFmtId="0" fontId="22" fillId="0" borderId="28" xfId="10" applyFont="1" applyFill="1" applyBorder="1" applyAlignment="1">
      <alignment horizontal="center" vertical="center" wrapText="1"/>
    </xf>
    <xf numFmtId="0" fontId="22" fillId="0" borderId="0" xfId="10" applyFont="1" applyFill="1" applyBorder="1" applyAlignment="1">
      <alignment horizontal="center" vertical="center" wrapText="1"/>
    </xf>
    <xf numFmtId="0" fontId="22" fillId="0" borderId="38" xfId="10" applyFont="1" applyFill="1" applyBorder="1" applyAlignment="1">
      <alignment horizontal="center" vertical="center" wrapText="1"/>
    </xf>
    <xf numFmtId="0" fontId="22" fillId="0" borderId="48" xfId="10" applyFont="1" applyFill="1" applyBorder="1" applyAlignment="1">
      <alignment horizontal="center" vertical="center" wrapText="1"/>
    </xf>
    <xf numFmtId="0" fontId="22" fillId="0" borderId="49" xfId="10" applyFont="1" applyFill="1" applyBorder="1" applyAlignment="1">
      <alignment horizontal="center" vertical="center" wrapText="1"/>
    </xf>
    <xf numFmtId="0" fontId="22" fillId="0" borderId="50" xfId="10" applyFont="1" applyFill="1" applyBorder="1" applyAlignment="1">
      <alignment horizontal="center" vertical="center" wrapText="1"/>
    </xf>
    <xf numFmtId="0" fontId="53" fillId="7" borderId="33" xfId="10" applyFont="1" applyFill="1" applyBorder="1" applyAlignment="1">
      <alignment horizontal="center" vertical="center" wrapText="1"/>
    </xf>
    <xf numFmtId="0" fontId="53" fillId="7" borderId="39" xfId="10" applyFont="1" applyFill="1" applyBorder="1" applyAlignment="1">
      <alignment horizontal="center" vertical="center" wrapText="1"/>
    </xf>
    <xf numFmtId="0" fontId="7" fillId="7" borderId="24" xfId="10" applyFont="1" applyFill="1" applyBorder="1" applyAlignment="1">
      <alignment horizontal="center" vertical="center" wrapText="1"/>
    </xf>
    <xf numFmtId="0" fontId="7" fillId="7" borderId="47" xfId="10" applyFont="1" applyFill="1" applyBorder="1" applyAlignment="1">
      <alignment horizontal="center" vertical="center" wrapText="1"/>
    </xf>
    <xf numFmtId="0" fontId="2" fillId="0" borderId="0" xfId="9" applyFont="1" applyBorder="1" applyAlignment="1">
      <alignment horizontal="left" vertical="center" wrapText="1"/>
    </xf>
    <xf numFmtId="0" fontId="1" fillId="0" borderId="0" xfId="9" applyAlignment="1">
      <alignment horizontal="left" wrapText="1"/>
    </xf>
    <xf numFmtId="0" fontId="13" fillId="0" borderId="0" xfId="10" applyFont="1" applyAlignment="1">
      <alignment horizontal="left" vertical="center" wrapText="1"/>
    </xf>
    <xf numFmtId="0" fontId="11" fillId="0" borderId="10" xfId="9" applyFont="1" applyBorder="1" applyAlignment="1">
      <alignment horizontal="center" vertical="center"/>
    </xf>
    <xf numFmtId="0" fontId="11" fillId="0" borderId="7" xfId="9" applyFont="1" applyBorder="1" applyAlignment="1">
      <alignment horizontal="center" vertical="center"/>
    </xf>
    <xf numFmtId="0" fontId="11" fillId="0" borderId="11" xfId="9" applyFont="1" applyBorder="1" applyAlignment="1">
      <alignment horizontal="center" vertical="center"/>
    </xf>
    <xf numFmtId="0" fontId="2" fillId="2" borderId="10" xfId="9" applyFont="1" applyFill="1" applyBorder="1" applyAlignment="1">
      <alignment horizontal="center" vertical="center"/>
    </xf>
    <xf numFmtId="0" fontId="0" fillId="2" borderId="11" xfId="0" applyFill="1" applyBorder="1" applyAlignment="1"/>
    <xf numFmtId="0" fontId="2" fillId="0" borderId="10" xfId="9" applyFont="1" applyFill="1" applyBorder="1" applyAlignment="1">
      <alignment horizontal="center" vertical="center"/>
    </xf>
    <xf numFmtId="0" fontId="2" fillId="0" borderId="7" xfId="9" applyFont="1" applyFill="1" applyBorder="1" applyAlignment="1">
      <alignment horizontal="center" vertical="center"/>
    </xf>
    <xf numFmtId="0" fontId="2" fillId="0" borderId="11" xfId="9" applyFont="1" applyFill="1" applyBorder="1" applyAlignment="1">
      <alignment horizontal="center" vertical="center"/>
    </xf>
    <xf numFmtId="0" fontId="3" fillId="0" borderId="0" xfId="9" applyFont="1" applyFill="1" applyBorder="1" applyAlignment="1">
      <alignment horizontal="center" vertical="top" wrapText="1"/>
    </xf>
    <xf numFmtId="0" fontId="6" fillId="0" borderId="0" xfId="9" applyFont="1" applyFill="1" applyBorder="1" applyAlignment="1">
      <alignment horizontal="center" vertical="center" wrapText="1"/>
    </xf>
    <xf numFmtId="0" fontId="1" fillId="0" borderId="0" xfId="9" applyAlignment="1">
      <alignment vertical="center" wrapText="1"/>
    </xf>
    <xf numFmtId="0" fontId="3" fillId="0" borderId="0" xfId="9" applyFont="1" applyAlignment="1">
      <alignment horizontal="center" vertical="center" wrapText="1"/>
    </xf>
    <xf numFmtId="0" fontId="1" fillId="0" borderId="0" xfId="9" applyAlignment="1">
      <alignment wrapText="1"/>
    </xf>
    <xf numFmtId="0" fontId="18" fillId="0" borderId="31" xfId="9" applyFont="1" applyBorder="1" applyAlignment="1">
      <alignment horizontal="right" wrapText="1"/>
    </xf>
    <xf numFmtId="0" fontId="17" fillId="0" borderId="31" xfId="9" applyFont="1" applyBorder="1" applyAlignment="1">
      <alignment horizontal="right" wrapText="1"/>
    </xf>
    <xf numFmtId="0" fontId="2" fillId="2" borderId="55" xfId="9" applyFont="1" applyFill="1" applyBorder="1" applyAlignment="1">
      <alignment horizontal="center" vertical="center" wrapText="1"/>
    </xf>
    <xf numFmtId="0" fontId="2" fillId="2" borderId="56" xfId="9" applyFont="1" applyFill="1" applyBorder="1" applyAlignment="1">
      <alignment horizontal="center" vertical="center" wrapText="1"/>
    </xf>
    <xf numFmtId="0" fontId="2" fillId="2" borderId="48" xfId="9" applyFont="1" applyFill="1" applyBorder="1" applyAlignment="1">
      <alignment horizontal="center" vertical="center" wrapText="1"/>
    </xf>
    <xf numFmtId="0" fontId="2" fillId="2" borderId="50" xfId="9" applyFont="1" applyFill="1" applyBorder="1" applyAlignment="1">
      <alignment horizontal="center" vertical="center" wrapText="1"/>
    </xf>
    <xf numFmtId="0" fontId="2" fillId="2" borderId="10" xfId="9" applyFont="1" applyFill="1" applyBorder="1" applyAlignment="1">
      <alignment horizontal="center" vertical="center" wrapText="1"/>
    </xf>
    <xf numFmtId="0" fontId="2" fillId="2" borderId="11" xfId="9" applyFont="1" applyFill="1" applyBorder="1" applyAlignment="1">
      <alignment horizontal="center" vertical="center" wrapText="1"/>
    </xf>
    <xf numFmtId="44" fontId="1" fillId="0" borderId="41" xfId="5" applyFont="1" applyBorder="1" applyAlignment="1">
      <alignment horizontal="center" vertical="center"/>
    </xf>
    <xf numFmtId="44" fontId="1" fillId="0" borderId="14" xfId="5" applyFont="1" applyBorder="1" applyAlignment="1">
      <alignment horizontal="center" vertical="center"/>
    </xf>
    <xf numFmtId="44"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44" fontId="31" fillId="0" borderId="14" xfId="5" applyFont="1" applyBorder="1" applyAlignment="1">
      <alignment horizontal="center" vertical="center"/>
    </xf>
    <xf numFmtId="44" fontId="31" fillId="0" borderId="13" xfId="5" applyFont="1" applyBorder="1" applyAlignment="1">
      <alignment horizontal="center" vertical="center"/>
    </xf>
    <xf numFmtId="0" fontId="7" fillId="3" borderId="53"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13" fillId="0" borderId="0" xfId="0" applyFont="1" applyAlignment="1">
      <alignment horizontal="right" wrapText="1"/>
    </xf>
    <xf numFmtId="0" fontId="5" fillId="0" borderId="41" xfId="0" applyFont="1" applyBorder="1" applyAlignment="1">
      <alignment horizontal="right" vertical="center"/>
    </xf>
    <xf numFmtId="0" fontId="5" fillId="0" borderId="14" xfId="0" applyFont="1" applyBorder="1" applyAlignment="1">
      <alignment horizontal="right" vertical="center"/>
    </xf>
    <xf numFmtId="0" fontId="7" fillId="3" borderId="48"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5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37" xfId="0" applyFont="1" applyFill="1" applyBorder="1" applyAlignment="1">
      <alignment horizontal="center" wrapText="1"/>
    </xf>
    <xf numFmtId="0" fontId="7" fillId="3" borderId="57" xfId="0" applyFont="1" applyFill="1" applyBorder="1" applyAlignment="1">
      <alignment horizontal="center" wrapText="1"/>
    </xf>
    <xf numFmtId="44" fontId="1" fillId="0" borderId="41" xfId="5" applyFont="1" applyBorder="1" applyAlignment="1">
      <alignment horizontal="center"/>
    </xf>
    <xf numFmtId="44" fontId="1" fillId="0" borderId="14" xfId="5" applyFont="1" applyBorder="1" applyAlignment="1">
      <alignment horizontal="center"/>
    </xf>
    <xf numFmtId="44" fontId="1" fillId="0" borderId="14" xfId="0" applyNumberFormat="1" applyFont="1" applyBorder="1" applyAlignment="1">
      <alignment horizontal="center"/>
    </xf>
    <xf numFmtId="0" fontId="1" fillId="0" borderId="14" xfId="0" applyFont="1" applyBorder="1" applyAlignment="1">
      <alignment horizontal="center"/>
    </xf>
    <xf numFmtId="44" fontId="31" fillId="0" borderId="14" xfId="5" applyFont="1" applyBorder="1" applyAlignment="1">
      <alignment horizontal="center"/>
    </xf>
    <xf numFmtId="44" fontId="31" fillId="0" borderId="13" xfId="5" applyFont="1" applyBorder="1" applyAlignment="1">
      <alignment horizontal="center"/>
    </xf>
    <xf numFmtId="0" fontId="7" fillId="3" borderId="26" xfId="0" applyFont="1" applyFill="1" applyBorder="1" applyAlignment="1">
      <alignment horizontal="center" vertical="center" wrapText="1"/>
    </xf>
    <xf numFmtId="0" fontId="5" fillId="0" borderId="12" xfId="0" applyFont="1" applyBorder="1" applyAlignment="1">
      <alignment horizontal="right" vertical="center"/>
    </xf>
    <xf numFmtId="0" fontId="23" fillId="21" borderId="12" xfId="9" applyFont="1" applyFill="1" applyBorder="1" applyAlignment="1">
      <alignment horizontal="center" vertical="center" wrapText="1"/>
    </xf>
    <xf numFmtId="0" fontId="25" fillId="21" borderId="12" xfId="9" applyFont="1" applyFill="1" applyBorder="1" applyAlignment="1">
      <alignment horizontal="center" vertical="center" wrapText="1"/>
    </xf>
    <xf numFmtId="0" fontId="22" fillId="0" borderId="0" xfId="9" applyFont="1" applyFill="1" applyBorder="1" applyAlignment="1">
      <alignment horizontal="center" vertical="center" wrapText="1"/>
    </xf>
    <xf numFmtId="0" fontId="9" fillId="0" borderId="0" xfId="9" applyFont="1" applyFill="1" applyBorder="1" applyAlignment="1">
      <alignment horizontal="center" vertical="center" wrapText="1"/>
    </xf>
    <xf numFmtId="0" fontId="26" fillId="0" borderId="0" xfId="9" applyFont="1" applyFill="1" applyBorder="1" applyAlignment="1">
      <alignment horizontal="left" vertical="center" wrapText="1"/>
    </xf>
    <xf numFmtId="0" fontId="10" fillId="0" borderId="0" xfId="9" applyFont="1" applyAlignment="1">
      <alignment horizontal="center" vertical="center" wrapText="1"/>
    </xf>
    <xf numFmtId="0" fontId="23" fillId="21" borderId="32" xfId="9" applyFont="1" applyFill="1" applyBorder="1" applyAlignment="1">
      <alignment horizontal="center" vertical="center" wrapText="1"/>
    </xf>
    <xf numFmtId="0" fontId="23" fillId="21" borderId="24" xfId="9" applyFont="1" applyFill="1" applyBorder="1" applyAlignment="1">
      <alignment horizontal="center" vertical="center"/>
    </xf>
    <xf numFmtId="0" fontId="23" fillId="21" borderId="29" xfId="9" applyFont="1" applyFill="1" applyBorder="1" applyAlignment="1">
      <alignment horizontal="center" vertical="center"/>
    </xf>
    <xf numFmtId="0" fontId="23" fillId="21" borderId="32" xfId="9" applyFont="1" applyFill="1" applyBorder="1" applyAlignment="1">
      <alignment horizontal="center" vertical="center"/>
    </xf>
    <xf numFmtId="0" fontId="23" fillId="21" borderId="12" xfId="9" applyFont="1" applyFill="1" applyBorder="1" applyAlignment="1">
      <alignment horizontal="center" vertical="center"/>
    </xf>
    <xf numFmtId="0" fontId="23" fillId="21" borderId="51" xfId="9" applyFont="1" applyFill="1" applyBorder="1" applyAlignment="1">
      <alignment horizontal="center" vertical="center" wrapText="1"/>
    </xf>
    <xf numFmtId="0" fontId="23" fillId="21" borderId="52" xfId="9" applyFont="1" applyFill="1" applyBorder="1" applyAlignment="1">
      <alignment horizontal="center" vertical="center" wrapText="1"/>
    </xf>
    <xf numFmtId="0" fontId="23" fillId="21" borderId="53" xfId="9" applyFont="1" applyFill="1" applyBorder="1" applyAlignment="1">
      <alignment horizontal="center" vertical="center" wrapText="1"/>
    </xf>
    <xf numFmtId="0" fontId="23" fillId="21" borderId="21" xfId="9" applyFont="1" applyFill="1" applyBorder="1" applyAlignment="1">
      <alignment horizontal="center" vertical="center" wrapText="1"/>
    </xf>
    <xf numFmtId="0" fontId="23" fillId="21" borderId="36" xfId="9" applyFont="1" applyFill="1" applyBorder="1" applyAlignment="1">
      <alignment horizontal="center" vertical="center" wrapText="1"/>
    </xf>
    <xf numFmtId="0" fontId="23" fillId="21" borderId="25" xfId="9" applyFont="1" applyFill="1" applyBorder="1" applyAlignment="1">
      <alignment horizontal="center" vertical="center" wrapText="1"/>
    </xf>
    <xf numFmtId="0" fontId="23" fillId="21" borderId="33" xfId="9" applyFont="1" applyFill="1" applyBorder="1" applyAlignment="1">
      <alignment horizontal="center" vertical="center" wrapText="1"/>
    </xf>
    <xf numFmtId="0" fontId="23" fillId="21" borderId="35" xfId="9" applyFont="1" applyFill="1" applyBorder="1" applyAlignment="1">
      <alignment horizontal="center" vertical="center" wrapText="1"/>
    </xf>
    <xf numFmtId="0" fontId="10" fillId="4" borderId="0" xfId="10" applyFont="1" applyFill="1" applyBorder="1" applyAlignment="1" applyProtection="1">
      <alignment horizontal="left" vertical="center" wrapText="1"/>
      <protection locked="0"/>
    </xf>
    <xf numFmtId="0" fontId="7" fillId="4" borderId="46" xfId="9" applyFont="1" applyFill="1" applyBorder="1" applyAlignment="1">
      <alignment horizontal="center" vertical="center"/>
    </xf>
    <xf numFmtId="0" fontId="7" fillId="4" borderId="45" xfId="9" applyFont="1" applyFill="1" applyBorder="1" applyAlignment="1">
      <alignment horizontal="center" vertical="center"/>
    </xf>
    <xf numFmtId="0" fontId="7" fillId="4" borderId="54" xfId="9" applyFont="1" applyFill="1" applyBorder="1" applyAlignment="1">
      <alignment horizontal="center" vertical="center"/>
    </xf>
    <xf numFmtId="0" fontId="23" fillId="21" borderId="32" xfId="9" applyFont="1" applyFill="1" applyBorder="1" applyAlignment="1">
      <alignment horizontal="center" vertical="center" textRotation="91" wrapText="1"/>
    </xf>
    <xf numFmtId="0" fontId="23" fillId="21" borderId="12" xfId="9" applyFont="1" applyFill="1" applyBorder="1" applyAlignment="1">
      <alignment horizontal="center" vertical="center" textRotation="91" wrapText="1"/>
    </xf>
    <xf numFmtId="4" fontId="23" fillId="21" borderId="21" xfId="9" applyNumberFormat="1" applyFont="1" applyFill="1" applyBorder="1" applyAlignment="1">
      <alignment horizontal="center" vertical="center" wrapText="1"/>
    </xf>
    <xf numFmtId="4" fontId="23" fillId="21" borderId="36" xfId="9" applyNumberFormat="1" applyFont="1" applyFill="1" applyBorder="1" applyAlignment="1">
      <alignment horizontal="center" vertical="center" wrapText="1"/>
    </xf>
    <xf numFmtId="4" fontId="23" fillId="21" borderId="25" xfId="9" applyNumberFormat="1" applyFont="1" applyFill="1" applyBorder="1" applyAlignment="1">
      <alignment horizontal="center" vertical="center" wrapText="1"/>
    </xf>
    <xf numFmtId="0" fontId="23" fillId="16" borderId="25" xfId="10" applyFont="1" applyFill="1" applyBorder="1" applyAlignment="1">
      <alignment horizontal="center" vertical="center" wrapText="1"/>
    </xf>
    <xf numFmtId="0" fontId="23" fillId="16" borderId="101" xfId="10" applyFont="1" applyFill="1" applyBorder="1" applyAlignment="1">
      <alignment horizontal="center" vertical="center" wrapText="1"/>
    </xf>
    <xf numFmtId="0" fontId="8" fillId="4" borderId="96" xfId="0" applyFont="1" applyFill="1" applyBorder="1" applyAlignment="1">
      <alignment horizontal="center" vertical="center" wrapText="1"/>
    </xf>
    <xf numFmtId="0" fontId="8" fillId="4" borderId="68" xfId="0" applyFont="1" applyFill="1" applyBorder="1" applyAlignment="1">
      <alignment horizontal="center" vertical="center" wrapText="1"/>
    </xf>
    <xf numFmtId="0" fontId="8" fillId="4" borderId="68" xfId="10" applyFont="1" applyFill="1" applyBorder="1" applyAlignment="1">
      <alignment horizontal="center" vertical="center" wrapText="1"/>
    </xf>
    <xf numFmtId="15" fontId="8" fillId="4" borderId="68" xfId="10" applyNumberFormat="1" applyFont="1" applyFill="1" applyBorder="1" applyAlignment="1">
      <alignment horizontal="center" vertical="center" wrapText="1"/>
    </xf>
    <xf numFmtId="0" fontId="7" fillId="5" borderId="68" xfId="9" applyFont="1" applyFill="1" applyBorder="1" applyAlignment="1">
      <alignment horizontal="center" vertical="center" wrapText="1"/>
    </xf>
    <xf numFmtId="0" fontId="7" fillId="5" borderId="101" xfId="9" applyFont="1" applyFill="1" applyBorder="1" applyAlignment="1">
      <alignment horizontal="center" vertical="center" wrapText="1"/>
    </xf>
    <xf numFmtId="168" fontId="8" fillId="4" borderId="68" xfId="10" applyNumberFormat="1" applyFont="1" applyFill="1" applyBorder="1" applyAlignment="1">
      <alignment horizontal="center" vertical="center" wrapText="1"/>
    </xf>
    <xf numFmtId="168" fontId="8" fillId="4" borderId="99" xfId="10" applyNumberFormat="1" applyFont="1" applyFill="1" applyBorder="1" applyAlignment="1">
      <alignment horizontal="center" vertical="center" wrapText="1"/>
    </xf>
    <xf numFmtId="0" fontId="7" fillId="4" borderId="68" xfId="0" applyFont="1" applyFill="1" applyBorder="1" applyAlignment="1">
      <alignment horizontal="center" vertical="center" wrapText="1"/>
    </xf>
    <xf numFmtId="0" fontId="7" fillId="4" borderId="99" xfId="0" applyFont="1" applyFill="1" applyBorder="1" applyAlignment="1">
      <alignment horizontal="center" vertical="center" wrapText="1"/>
    </xf>
    <xf numFmtId="0" fontId="23" fillId="16" borderId="68" xfId="10" applyFont="1" applyFill="1" applyBorder="1" applyAlignment="1">
      <alignment horizontal="center" vertical="center" wrapText="1"/>
    </xf>
    <xf numFmtId="0" fontId="65" fillId="16" borderId="34" xfId="10" applyFont="1" applyFill="1" applyBorder="1" applyAlignment="1">
      <alignment horizontal="center" vertical="center" wrapText="1"/>
    </xf>
    <xf numFmtId="0" fontId="65" fillId="16" borderId="36" xfId="10" applyFont="1" applyFill="1" applyBorder="1" applyAlignment="1">
      <alignment horizontal="center" vertical="center" wrapText="1"/>
    </xf>
    <xf numFmtId="3" fontId="23" fillId="16" borderId="25" xfId="10" applyNumberFormat="1" applyFont="1" applyFill="1" applyBorder="1" applyAlignment="1">
      <alignment horizontal="center" vertical="center" wrapText="1"/>
    </xf>
    <xf numFmtId="3" fontId="23" fillId="16" borderId="101" xfId="10" applyNumberFormat="1" applyFont="1" applyFill="1" applyBorder="1" applyAlignment="1">
      <alignment horizontal="center" vertical="center" wrapText="1"/>
    </xf>
    <xf numFmtId="0" fontId="23" fillId="16" borderId="24" xfId="10" applyFont="1" applyFill="1" applyBorder="1" applyAlignment="1">
      <alignment horizontal="center" vertical="center" wrapText="1"/>
    </xf>
    <xf numFmtId="0" fontId="23" fillId="16" borderId="32" xfId="10" applyFont="1" applyFill="1" applyBorder="1" applyAlignment="1">
      <alignment horizontal="center" vertical="center" wrapText="1"/>
    </xf>
    <xf numFmtId="0" fontId="23" fillId="16" borderId="61" xfId="10" applyFont="1" applyFill="1" applyBorder="1" applyAlignment="1">
      <alignment horizontal="center" vertical="center" wrapText="1"/>
    </xf>
    <xf numFmtId="0" fontId="23" fillId="16" borderId="104" xfId="10" applyFont="1" applyFill="1" applyBorder="1" applyAlignment="1">
      <alignment horizontal="center" vertical="center" wrapText="1"/>
    </xf>
    <xf numFmtId="0" fontId="23" fillId="16" borderId="105" xfId="10" applyFont="1" applyFill="1" applyBorder="1" applyAlignment="1">
      <alignment horizontal="center" vertical="center" wrapText="1"/>
    </xf>
    <xf numFmtId="0" fontId="23" fillId="16" borderId="96" xfId="10" applyFont="1" applyFill="1" applyBorder="1" applyAlignment="1">
      <alignment horizontal="center" vertical="center" wrapText="1"/>
    </xf>
    <xf numFmtId="0" fontId="23" fillId="16" borderId="106" xfId="10" applyFont="1" applyFill="1" applyBorder="1" applyAlignment="1">
      <alignment horizontal="center" vertical="center" wrapText="1"/>
    </xf>
    <xf numFmtId="0" fontId="8" fillId="4" borderId="101" xfId="10" applyFont="1" applyFill="1" applyBorder="1" applyAlignment="1">
      <alignment horizontal="center" vertical="center" wrapText="1"/>
    </xf>
    <xf numFmtId="0" fontId="8" fillId="4" borderId="25" xfId="10" applyFont="1" applyFill="1" applyBorder="1" applyAlignment="1">
      <alignment horizontal="center" vertical="center" wrapText="1"/>
    </xf>
    <xf numFmtId="0" fontId="23" fillId="16" borderId="25" xfId="9" applyFont="1" applyFill="1" applyBorder="1" applyAlignment="1">
      <alignment horizontal="center" vertical="center" wrapText="1"/>
    </xf>
    <xf numFmtId="0" fontId="23" fillId="16" borderId="101" xfId="9" applyFont="1" applyFill="1" applyBorder="1" applyAlignment="1">
      <alignment horizontal="center" vertical="center" wrapText="1"/>
    </xf>
    <xf numFmtId="0" fontId="7" fillId="0" borderId="68" xfId="0" applyFont="1" applyBorder="1" applyAlignment="1">
      <alignment horizontal="center" vertical="center" wrapText="1"/>
    </xf>
    <xf numFmtId="4" fontId="21" fillId="4" borderId="110" xfId="9" applyNumberFormat="1" applyFont="1" applyFill="1" applyBorder="1" applyAlignment="1">
      <alignment horizontal="justify" vertical="top" wrapText="1"/>
    </xf>
    <xf numFmtId="4" fontId="21" fillId="4" borderId="60" xfId="9" applyNumberFormat="1" applyFont="1" applyFill="1" applyBorder="1" applyAlignment="1">
      <alignment horizontal="justify" vertical="top" wrapText="1"/>
    </xf>
    <xf numFmtId="15" fontId="8" fillId="4" borderId="99" xfId="10" applyNumberFormat="1" applyFont="1" applyFill="1" applyBorder="1" applyAlignment="1">
      <alignment horizontal="center" vertical="center" wrapText="1"/>
    </xf>
    <xf numFmtId="0" fontId="7" fillId="0" borderId="113" xfId="9" applyFont="1" applyBorder="1" applyAlignment="1">
      <alignment horizontal="right" vertical="center"/>
    </xf>
    <xf numFmtId="0" fontId="7" fillId="0" borderId="115" xfId="9" applyFont="1" applyBorder="1" applyAlignment="1">
      <alignment horizontal="right" vertical="center"/>
    </xf>
    <xf numFmtId="0" fontId="7" fillId="0" borderId="114" xfId="9" applyFont="1" applyBorder="1" applyAlignment="1">
      <alignment horizontal="right" vertical="center"/>
    </xf>
    <xf numFmtId="0" fontId="10" fillId="0" borderId="31" xfId="9" applyFont="1" applyBorder="1" applyAlignment="1">
      <alignment horizontal="center" vertical="center" wrapText="1"/>
    </xf>
    <xf numFmtId="0" fontId="8" fillId="4" borderId="36" xfId="10" applyFont="1" applyFill="1" applyBorder="1" applyAlignment="1">
      <alignment horizontal="center" vertical="center" wrapText="1"/>
    </xf>
    <xf numFmtId="0" fontId="8" fillId="4" borderId="99" xfId="10" applyFont="1" applyFill="1" applyBorder="1" applyAlignment="1">
      <alignment horizontal="center" vertical="center" wrapText="1"/>
    </xf>
    <xf numFmtId="4" fontId="21" fillId="4" borderId="111" xfId="9" applyNumberFormat="1" applyFont="1" applyFill="1" applyBorder="1" applyAlignment="1">
      <alignment horizontal="justify" vertical="top" wrapText="1"/>
    </xf>
    <xf numFmtId="4" fontId="21" fillId="4" borderId="27" xfId="9" applyNumberFormat="1" applyFont="1" applyFill="1" applyBorder="1" applyAlignment="1">
      <alignment horizontal="justify" vertical="top" wrapText="1"/>
    </xf>
    <xf numFmtId="0" fontId="7" fillId="6" borderId="100" xfId="10" applyFont="1" applyFill="1" applyBorder="1" applyAlignment="1">
      <alignment horizontal="left" vertical="center" wrapText="1"/>
    </xf>
    <xf numFmtId="0" fontId="7" fillId="6" borderId="102" xfId="10" applyFont="1" applyFill="1" applyBorder="1" applyAlignment="1">
      <alignment horizontal="left" vertical="center" wrapText="1"/>
    </xf>
    <xf numFmtId="0" fontId="8" fillId="4" borderId="98" xfId="0" applyFont="1" applyFill="1" applyBorder="1" applyAlignment="1">
      <alignment horizontal="center" vertical="center" wrapText="1"/>
    </xf>
    <xf numFmtId="0" fontId="8" fillId="4" borderId="99" xfId="0" applyFont="1" applyFill="1" applyBorder="1" applyAlignment="1">
      <alignment horizontal="center" vertical="center" wrapText="1"/>
    </xf>
    <xf numFmtId="0" fontId="62" fillId="0" borderId="66" xfId="0" applyFont="1" applyBorder="1" applyAlignment="1">
      <alignment horizontal="left" vertical="center" wrapText="1"/>
    </xf>
    <xf numFmtId="0" fontId="59" fillId="14" borderId="62" xfId="0" applyFont="1" applyFill="1" applyBorder="1" applyAlignment="1">
      <alignment horizontal="left" vertical="center" wrapText="1" indent="1"/>
    </xf>
    <xf numFmtId="0" fontId="59" fillId="14" borderId="63" xfId="0" applyFont="1" applyFill="1" applyBorder="1" applyAlignment="1">
      <alignment horizontal="left" vertical="center" wrapText="1" indent="1"/>
    </xf>
    <xf numFmtId="0" fontId="60" fillId="14" borderId="63" xfId="0" applyFont="1" applyFill="1" applyBorder="1" applyAlignment="1">
      <alignment horizontal="left" vertical="center" wrapText="1" indent="1"/>
    </xf>
    <xf numFmtId="0" fontId="60" fillId="14" borderId="64" xfId="0" applyFont="1" applyFill="1" applyBorder="1" applyAlignment="1">
      <alignment horizontal="left" vertical="center" wrapText="1" indent="1"/>
    </xf>
    <xf numFmtId="0" fontId="59" fillId="0" borderId="69" xfId="0" applyFont="1" applyBorder="1" applyAlignment="1">
      <alignment horizontal="right" vertical="center" wrapText="1" indent="1"/>
    </xf>
    <xf numFmtId="0" fontId="59" fillId="0" borderId="70" xfId="0" applyFont="1" applyBorder="1" applyAlignment="1">
      <alignment horizontal="right" vertical="center" wrapText="1" indent="1"/>
    </xf>
    <xf numFmtId="0" fontId="59" fillId="0" borderId="71" xfId="0" applyFont="1" applyBorder="1" applyAlignment="1">
      <alignment horizontal="right" vertical="center" wrapText="1" indent="1"/>
    </xf>
    <xf numFmtId="9" fontId="59" fillId="0" borderId="72" xfId="0" applyNumberFormat="1" applyFont="1" applyBorder="1" applyAlignment="1">
      <alignment horizontal="center" vertical="center" wrapText="1"/>
    </xf>
    <xf numFmtId="9" fontId="59" fillId="0" borderId="73" xfId="0" applyNumberFormat="1" applyFont="1" applyBorder="1" applyAlignment="1">
      <alignment horizontal="center" vertical="center" wrapText="1"/>
    </xf>
    <xf numFmtId="0" fontId="59" fillId="14" borderId="74" xfId="0" applyFont="1" applyFill="1" applyBorder="1" applyAlignment="1">
      <alignment horizontal="right" vertical="center" wrapText="1" indent="1"/>
    </xf>
    <xf numFmtId="0" fontId="59" fillId="14" borderId="75" xfId="0" applyFont="1" applyFill="1" applyBorder="1" applyAlignment="1">
      <alignment horizontal="right" vertical="center" wrapText="1" indent="1"/>
    </xf>
    <xf numFmtId="0" fontId="61" fillId="14" borderId="72" xfId="0" applyFont="1" applyFill="1" applyBorder="1" applyAlignment="1">
      <alignment horizontal="center" vertical="center" wrapText="1"/>
    </xf>
    <xf numFmtId="0" fontId="61" fillId="14" borderId="73" xfId="0" applyFont="1" applyFill="1" applyBorder="1" applyAlignment="1">
      <alignment horizontal="center" vertical="center" wrapText="1"/>
    </xf>
    <xf numFmtId="0" fontId="62" fillId="0" borderId="72" xfId="0" applyFont="1" applyBorder="1" applyAlignment="1">
      <alignment horizontal="left" vertical="center" wrapText="1"/>
    </xf>
    <xf numFmtId="0" fontId="62" fillId="0" borderId="73" xfId="0" applyFont="1" applyBorder="1" applyAlignment="1">
      <alignment horizontal="left" vertical="center" wrapText="1"/>
    </xf>
    <xf numFmtId="0" fontId="59" fillId="14" borderId="80" xfId="0" applyFont="1" applyFill="1" applyBorder="1" applyAlignment="1">
      <alignment horizontal="right" vertical="center" wrapText="1" indent="1"/>
    </xf>
    <xf numFmtId="0" fontId="59" fillId="14" borderId="81" xfId="0" applyFont="1" applyFill="1" applyBorder="1" applyAlignment="1">
      <alignment horizontal="right" vertical="center" wrapText="1" indent="1"/>
    </xf>
    <xf numFmtId="0" fontId="59" fillId="14" borderId="82" xfId="0" applyFont="1" applyFill="1" applyBorder="1" applyAlignment="1">
      <alignment horizontal="right" vertical="center" wrapText="1" indent="1"/>
    </xf>
    <xf numFmtId="0" fontId="59" fillId="14" borderId="83" xfId="0" applyFont="1" applyFill="1" applyBorder="1" applyAlignment="1">
      <alignment horizontal="center" vertical="center" wrapText="1"/>
    </xf>
    <xf numFmtId="0" fontId="59" fillId="14" borderId="82" xfId="0" applyFont="1" applyFill="1" applyBorder="1" applyAlignment="1">
      <alignment horizontal="center" vertical="center" wrapText="1"/>
    </xf>
    <xf numFmtId="0" fontId="61" fillId="14" borderId="66" xfId="0" applyFont="1" applyFill="1" applyBorder="1" applyAlignment="1">
      <alignment horizontal="center" vertical="center" wrapText="1"/>
    </xf>
    <xf numFmtId="0" fontId="23" fillId="0" borderId="0" xfId="9" applyFont="1" applyFill="1" applyBorder="1" applyAlignment="1">
      <alignment horizontal="center" vertical="center" wrapText="1"/>
    </xf>
    <xf numFmtId="0" fontId="63" fillId="17" borderId="65" xfId="0" applyFont="1" applyFill="1" applyBorder="1" applyAlignment="1">
      <alignment horizontal="right" vertical="center" wrapText="1" indent="1"/>
    </xf>
    <xf numFmtId="0" fontId="63" fillId="17" borderId="66" xfId="0" applyFont="1" applyFill="1" applyBorder="1" applyAlignment="1">
      <alignment horizontal="right" vertical="center" wrapText="1" indent="1"/>
    </xf>
    <xf numFmtId="0" fontId="63" fillId="17" borderId="88" xfId="0" applyFont="1" applyFill="1" applyBorder="1" applyAlignment="1">
      <alignment horizontal="right" vertical="center" wrapText="1"/>
    </xf>
    <xf numFmtId="0" fontId="63" fillId="17" borderId="89" xfId="0" applyFont="1" applyFill="1" applyBorder="1" applyAlignment="1">
      <alignment horizontal="right" vertical="center" wrapText="1"/>
    </xf>
    <xf numFmtId="0" fontId="64" fillId="17" borderId="93" xfId="0" applyFont="1" applyFill="1" applyBorder="1" applyAlignment="1">
      <alignment horizontal="right" vertical="center" wrapText="1" indent="1"/>
    </xf>
    <xf numFmtId="0" fontId="64" fillId="17" borderId="94" xfId="0" applyFont="1" applyFill="1" applyBorder="1" applyAlignment="1">
      <alignment horizontal="right" vertical="center" wrapText="1" indent="1"/>
    </xf>
    <xf numFmtId="4" fontId="64" fillId="17" borderId="94" xfId="0" applyNumberFormat="1" applyFont="1" applyFill="1" applyBorder="1" applyAlignment="1">
      <alignment horizontal="right" vertical="center" wrapText="1" indent="1"/>
    </xf>
    <xf numFmtId="4" fontId="64" fillId="17" borderId="95" xfId="0" applyNumberFormat="1" applyFont="1" applyFill="1" applyBorder="1" applyAlignment="1">
      <alignment horizontal="right" vertical="center" wrapText="1" indent="1"/>
    </xf>
    <xf numFmtId="0" fontId="23" fillId="0" borderId="52" xfId="9" applyFont="1" applyFill="1" applyBorder="1" applyAlignment="1">
      <alignment horizontal="center" vertical="center" wrapText="1"/>
    </xf>
    <xf numFmtId="0" fontId="59" fillId="14" borderId="88" xfId="0" applyFont="1" applyFill="1" applyBorder="1" applyAlignment="1">
      <alignment horizontal="right" vertical="center" wrapText="1" indent="1"/>
    </xf>
    <xf numFmtId="0" fontId="59" fillId="14" borderId="89" xfId="0" applyFont="1" applyFill="1" applyBorder="1" applyAlignment="1">
      <alignment horizontal="right" vertical="center" wrapText="1" indent="1"/>
    </xf>
    <xf numFmtId="0" fontId="59" fillId="14" borderId="89" xfId="0" applyFont="1" applyFill="1" applyBorder="1" applyAlignment="1">
      <alignment horizontal="center" vertical="center" wrapText="1"/>
    </xf>
    <xf numFmtId="0" fontId="63" fillId="17" borderId="90" xfId="0" applyFont="1" applyFill="1" applyBorder="1" applyAlignment="1">
      <alignment horizontal="right" vertical="center" wrapText="1" indent="1"/>
    </xf>
    <xf numFmtId="0" fontId="63" fillId="17" borderId="91" xfId="0" applyFont="1" applyFill="1" applyBorder="1" applyAlignment="1">
      <alignment horizontal="right" vertical="center" wrapText="1" indent="1"/>
    </xf>
    <xf numFmtId="0" fontId="63" fillId="17" borderId="65" xfId="0" applyFont="1" applyFill="1" applyBorder="1" applyAlignment="1">
      <alignment horizontal="right" vertical="center" wrapText="1"/>
    </xf>
    <xf numFmtId="0" fontId="63" fillId="17" borderId="66" xfId="0" applyFont="1" applyFill="1" applyBorder="1" applyAlignment="1">
      <alignment horizontal="right" vertical="center" wrapText="1"/>
    </xf>
    <xf numFmtId="0" fontId="7" fillId="0" borderId="0" xfId="9" applyFont="1" applyFill="1" applyBorder="1" applyAlignment="1">
      <alignment horizontal="center" vertical="center" wrapText="1"/>
    </xf>
    <xf numFmtId="0" fontId="37" fillId="0" borderId="12" xfId="0" applyFont="1" applyBorder="1" applyAlignment="1">
      <alignment horizontal="center" vertical="center"/>
    </xf>
    <xf numFmtId="0" fontId="55" fillId="0" borderId="12" xfId="0" applyFont="1" applyBorder="1" applyAlignment="1">
      <alignment horizontal="center" vertical="center" wrapText="1"/>
    </xf>
    <xf numFmtId="0" fontId="54" fillId="15" borderId="37" xfId="0" applyFont="1" applyFill="1" applyBorder="1" applyAlignment="1">
      <alignment horizontal="center" vertical="center"/>
    </xf>
    <xf numFmtId="0" fontId="54" fillId="15" borderId="59" xfId="0" applyFont="1" applyFill="1" applyBorder="1" applyAlignment="1">
      <alignment horizontal="center" vertical="center"/>
    </xf>
    <xf numFmtId="0" fontId="43" fillId="19" borderId="4" xfId="0" applyFont="1" applyFill="1" applyBorder="1" applyAlignment="1">
      <alignment horizontal="center" vertical="center" wrapText="1"/>
    </xf>
    <xf numFmtId="0" fontId="43" fillId="19" borderId="30" xfId="0" applyFont="1" applyFill="1" applyBorder="1" applyAlignment="1">
      <alignment horizontal="center" vertical="center" wrapText="1"/>
    </xf>
    <xf numFmtId="0" fontId="7" fillId="16" borderId="10" xfId="9" applyFont="1" applyFill="1" applyBorder="1" applyAlignment="1">
      <alignment horizontal="center" vertical="center" wrapText="1"/>
    </xf>
    <xf numFmtId="0" fontId="7" fillId="16" borderId="7" xfId="9" applyFont="1" applyFill="1" applyBorder="1" applyAlignment="1">
      <alignment horizontal="center" vertical="center" wrapText="1"/>
    </xf>
    <xf numFmtId="0" fontId="7" fillId="16" borderId="11" xfId="9" applyFont="1" applyFill="1" applyBorder="1" applyAlignment="1">
      <alignment horizontal="center" vertical="center" wrapText="1"/>
    </xf>
    <xf numFmtId="0" fontId="7" fillId="18" borderId="113" xfId="9" applyFont="1" applyFill="1" applyBorder="1" applyAlignment="1">
      <alignment horizontal="center" vertical="center" wrapText="1"/>
    </xf>
    <xf numFmtId="0" fontId="7" fillId="18" borderId="114" xfId="9" applyFont="1" applyFill="1" applyBorder="1" applyAlignment="1">
      <alignment horizontal="center" vertical="center" wrapText="1"/>
    </xf>
  </cellXfs>
  <cellStyles count="22">
    <cellStyle name="Hipervínculo" xfId="20" builtinId="8" hidden="1"/>
    <cellStyle name="Hipervínculo visitado" xfId="21" builtinId="9" hidden="1"/>
    <cellStyle name="Millares" xfId="1" builtinId="3"/>
    <cellStyle name="Millares [0] 2 2" xfId="2"/>
    <cellStyle name="Millares 2" xfId="3"/>
    <cellStyle name="Millares 3" xfId="4"/>
    <cellStyle name="Moneda" xfId="5" builtinId="4"/>
    <cellStyle name="Moneda 2" xfId="6"/>
    <cellStyle name="Moneda 4" xfId="7"/>
    <cellStyle name="Moneda 5" xfId="8"/>
    <cellStyle name="Normal" xfId="0" builtinId="0"/>
    <cellStyle name="Normal 13" xfId="9"/>
    <cellStyle name="Normal 2" xfId="10"/>
    <cellStyle name="Normal 2 2" xfId="11"/>
    <cellStyle name="Normal 3" xfId="12"/>
    <cellStyle name="Normal 4" xfId="13"/>
    <cellStyle name="Normal 6" xfId="14"/>
    <cellStyle name="Normal 7" xfId="15"/>
    <cellStyle name="Porcentaje" xfId="17" builtinId="5"/>
    <cellStyle name="Porcentaje 2" xfId="16"/>
    <cellStyle name="Porcentual 2" xfId="18"/>
    <cellStyle name="Porcentual 2 3" xfId="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104775</xdr:rowOff>
        </xdr:from>
        <xdr:to>
          <xdr:col>1</xdr:col>
          <xdr:colOff>1095375</xdr:colOff>
          <xdr:row>0</xdr:row>
          <xdr:rowOff>771525</xdr:rowOff>
        </xdr:to>
        <xdr:sp macro="" textlink="">
          <xdr:nvSpPr>
            <xdr:cNvPr id="26625" name="Object 1" hidden="1">
              <a:extLst>
                <a:ext uri="{63B3BB69-23CF-44E3-9099-C40C66FF867C}">
                  <a14:compatExt spid="_x0000_s266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1676400</xdr:colOff>
      <xdr:row>0</xdr:row>
      <xdr:rowOff>180975</xdr:rowOff>
    </xdr:from>
    <xdr:to>
      <xdr:col>7</xdr:col>
      <xdr:colOff>76200</xdr:colOff>
      <xdr:row>3</xdr:row>
      <xdr:rowOff>104775</xdr:rowOff>
    </xdr:to>
    <xdr:pic>
      <xdr:nvPicPr>
        <xdr:cNvPr id="62536" name="2 Imagen" descr="untitled">
          <a:extLst>
            <a:ext uri="{FF2B5EF4-FFF2-40B4-BE49-F238E27FC236}">
              <a16:creationId xmlns:a16="http://schemas.microsoft.com/office/drawing/2014/main" id="{A42D044D-BD1A-4600-965E-F88A6FEE0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4850" y="180975"/>
          <a:ext cx="1123950" cy="1076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19050</xdr:colOff>
      <xdr:row>23</xdr:row>
      <xdr:rowOff>152400</xdr:rowOff>
    </xdr:from>
    <xdr:to>
      <xdr:col>4</xdr:col>
      <xdr:colOff>1447800</xdr:colOff>
      <xdr:row>24</xdr:row>
      <xdr:rowOff>428625</xdr:rowOff>
    </xdr:to>
    <xdr:pic>
      <xdr:nvPicPr>
        <xdr:cNvPr id="63704" name="1 Imagen">
          <a:extLst>
            <a:ext uri="{FF2B5EF4-FFF2-40B4-BE49-F238E27FC236}">
              <a16:creationId xmlns:a16="http://schemas.microsoft.com/office/drawing/2014/main" id="{53989AB9-DD1A-49B4-A16C-290FF85378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050" y="7934325"/>
          <a:ext cx="1428750" cy="4381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11</xdr:row>
      <xdr:rowOff>152400</xdr:rowOff>
    </xdr:from>
    <xdr:to>
      <xdr:col>5</xdr:col>
      <xdr:colOff>0</xdr:colOff>
      <xdr:row>12</xdr:row>
      <xdr:rowOff>409575</xdr:rowOff>
    </xdr:to>
    <xdr:pic>
      <xdr:nvPicPr>
        <xdr:cNvPr id="63705" name="1 Imagen">
          <a:extLst>
            <a:ext uri="{FF2B5EF4-FFF2-40B4-BE49-F238E27FC236}">
              <a16:creationId xmlns:a16="http://schemas.microsoft.com/office/drawing/2014/main" id="{DCC614C5-E085-4830-AFE1-7C8F739AB2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050" y="3657600"/>
          <a:ext cx="14763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54</xdr:row>
      <xdr:rowOff>104775</xdr:rowOff>
    </xdr:from>
    <xdr:to>
      <xdr:col>4</xdr:col>
      <xdr:colOff>1409700</xdr:colOff>
      <xdr:row>54</xdr:row>
      <xdr:rowOff>561975</xdr:rowOff>
    </xdr:to>
    <xdr:pic>
      <xdr:nvPicPr>
        <xdr:cNvPr id="63706" name="1 Imagen">
          <a:extLst>
            <a:ext uri="{FF2B5EF4-FFF2-40B4-BE49-F238E27FC236}">
              <a16:creationId xmlns:a16="http://schemas.microsoft.com/office/drawing/2014/main" id="{5D9E902E-7148-4F10-8444-8F01B7058C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5525" y="17840325"/>
          <a:ext cx="1400175" cy="457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104775</xdr:rowOff>
        </xdr:from>
        <xdr:to>
          <xdr:col>1</xdr:col>
          <xdr:colOff>1095375</xdr:colOff>
          <xdr:row>1</xdr:row>
          <xdr:rowOff>295275</xdr:rowOff>
        </xdr:to>
        <xdr:sp macro="" textlink="">
          <xdr:nvSpPr>
            <xdr:cNvPr id="26375" name="Object 775" hidden="1">
              <a:extLst>
                <a:ext uri="{63B3BB69-23CF-44E3-9099-C40C66FF867C}">
                  <a14:compatExt spid="_x0000_s26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104775</xdr:rowOff>
        </xdr:from>
        <xdr:to>
          <xdr:col>1</xdr:col>
          <xdr:colOff>1095375</xdr:colOff>
          <xdr:row>1</xdr:row>
          <xdr:rowOff>295275</xdr:rowOff>
        </xdr:to>
        <xdr:sp macro="" textlink="">
          <xdr:nvSpPr>
            <xdr:cNvPr id="38913" name="Object 1" hidden="1">
              <a:extLst>
                <a:ext uri="{63B3BB69-23CF-44E3-9099-C40C66FF867C}">
                  <a14:compatExt spid="_x0000_s389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1</xdr:row>
          <xdr:rowOff>66675</xdr:rowOff>
        </xdr:from>
        <xdr:to>
          <xdr:col>1</xdr:col>
          <xdr:colOff>314325</xdr:colOff>
          <xdr:row>1</xdr:row>
          <xdr:rowOff>723900</xdr:rowOff>
        </xdr:to>
        <xdr:sp macro="" textlink="">
          <xdr:nvSpPr>
            <xdr:cNvPr id="27649" name="Object 1" hidden="1">
              <a:extLst>
                <a:ext uri="{63B3BB69-23CF-44E3-9099-C40C66FF867C}">
                  <a14:compatExt spid="_x0000_s276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0</xdr:row>
          <xdr:rowOff>0</xdr:rowOff>
        </xdr:from>
        <xdr:to>
          <xdr:col>0</xdr:col>
          <xdr:colOff>1028700</xdr:colOff>
          <xdr:row>0</xdr:row>
          <xdr:rowOff>485775</xdr:rowOff>
        </xdr:to>
        <xdr:sp macro="" textlink="">
          <xdr:nvSpPr>
            <xdr:cNvPr id="30722" name="Object 2" hidden="1">
              <a:extLst>
                <a:ext uri="{63B3BB69-23CF-44E3-9099-C40C66FF867C}">
                  <a14:compatExt spid="_x0000_s307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1.png"/><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image" Target="../media/image1.png"/></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7.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Z7"/>
  <sheetViews>
    <sheetView zoomScale="115" zoomScaleNormal="115" zoomScalePageLayoutView="85" workbookViewId="0">
      <selection activeCell="A4" sqref="A4:F6"/>
    </sheetView>
  </sheetViews>
  <sheetFormatPr baseColWidth="10" defaultColWidth="11.42578125" defaultRowHeight="12.75" x14ac:dyDescent="0.2"/>
  <cols>
    <col min="1" max="1" width="5.85546875" style="1" customWidth="1"/>
    <col min="2" max="2" width="49.28515625" style="1" customWidth="1"/>
    <col min="3" max="3" width="22" style="1" customWidth="1"/>
    <col min="4" max="4" width="15" style="1" customWidth="1"/>
    <col min="5" max="5" width="20.7109375" style="1" customWidth="1"/>
    <col min="6" max="6" width="18.42578125" style="1" customWidth="1"/>
    <col min="7" max="7" width="32.7109375" style="134" customWidth="1"/>
    <col min="8" max="8" width="14" style="157" hidden="1" customWidth="1"/>
    <col min="9" max="9" width="12.7109375" style="1" hidden="1" customWidth="1"/>
    <col min="10" max="12" width="0" style="1" hidden="1" customWidth="1"/>
    <col min="13" max="16384" width="11.42578125" style="1"/>
  </cols>
  <sheetData>
    <row r="1" spans="1:26" ht="95.25" customHeight="1" x14ac:dyDescent="0.2">
      <c r="A1" s="282" t="s">
        <v>140</v>
      </c>
      <c r="B1" s="283"/>
      <c r="C1" s="283"/>
      <c r="D1" s="283"/>
      <c r="E1" s="283"/>
      <c r="F1" s="283"/>
      <c r="G1" s="284"/>
      <c r="H1" s="155"/>
      <c r="N1" s="96"/>
    </row>
    <row r="2" spans="1:26" ht="57.75" customHeight="1" x14ac:dyDescent="0.2">
      <c r="A2" s="279" t="s">
        <v>141</v>
      </c>
      <c r="B2" s="280"/>
      <c r="C2" s="280"/>
      <c r="D2" s="280"/>
      <c r="E2" s="280"/>
      <c r="F2" s="280"/>
      <c r="G2" s="281"/>
      <c r="H2" s="156"/>
      <c r="I2" s="97"/>
      <c r="J2" s="97"/>
      <c r="K2" s="97"/>
      <c r="L2" s="97"/>
      <c r="M2" s="97"/>
      <c r="N2" s="97"/>
      <c r="O2" s="97"/>
      <c r="P2" s="109"/>
      <c r="Q2" s="109"/>
      <c r="R2" s="109"/>
      <c r="S2" s="109"/>
    </row>
    <row r="3" spans="1:26" ht="16.5" thickBot="1" x14ac:dyDescent="0.3">
      <c r="A3" s="110"/>
      <c r="B3" s="111"/>
      <c r="C3" s="111"/>
      <c r="D3" s="111"/>
      <c r="E3" s="111"/>
      <c r="F3" s="111"/>
      <c r="G3" s="133"/>
    </row>
    <row r="4" spans="1:26" ht="34.5" customHeight="1" x14ac:dyDescent="0.2">
      <c r="A4" s="287" t="s">
        <v>0</v>
      </c>
      <c r="B4" s="277" t="s">
        <v>1</v>
      </c>
      <c r="C4" s="240" t="s">
        <v>2</v>
      </c>
      <c r="D4" s="241" t="s">
        <v>3</v>
      </c>
      <c r="E4" s="241" t="s">
        <v>4</v>
      </c>
      <c r="F4" s="277" t="s">
        <v>5</v>
      </c>
      <c r="G4" s="285" t="s">
        <v>6</v>
      </c>
      <c r="H4" s="158" t="s">
        <v>7</v>
      </c>
      <c r="I4" s="158" t="s">
        <v>8</v>
      </c>
      <c r="J4" s="158" t="s">
        <v>9</v>
      </c>
      <c r="K4" s="158" t="s">
        <v>10</v>
      </c>
    </row>
    <row r="5" spans="1:26" ht="33.75" customHeight="1" x14ac:dyDescent="0.2">
      <c r="A5" s="288"/>
      <c r="B5" s="278"/>
      <c r="C5" s="242" t="s">
        <v>135</v>
      </c>
      <c r="D5" s="242" t="s">
        <v>11</v>
      </c>
      <c r="E5" s="242" t="s">
        <v>11</v>
      </c>
      <c r="F5" s="278"/>
      <c r="G5" s="286"/>
      <c r="H5" s="276" t="s">
        <v>12</v>
      </c>
      <c r="I5" s="276"/>
      <c r="J5" s="276"/>
      <c r="K5" s="276"/>
    </row>
    <row r="6" spans="1:26" ht="18" x14ac:dyDescent="0.2">
      <c r="A6" s="245">
        <v>1</v>
      </c>
      <c r="B6" s="243" t="s">
        <v>240</v>
      </c>
      <c r="C6" s="244" t="s">
        <v>267</v>
      </c>
      <c r="D6" s="244" t="s">
        <v>267</v>
      </c>
      <c r="E6" s="244" t="s">
        <v>267</v>
      </c>
      <c r="F6" s="244" t="s">
        <v>271</v>
      </c>
      <c r="G6" s="246">
        <f>+'PUNTAJE FINAL'!C14</f>
        <v>1000</v>
      </c>
      <c r="H6" s="160"/>
      <c r="I6" s="159"/>
      <c r="J6" s="159"/>
      <c r="K6" s="159"/>
      <c r="L6" s="112" t="s">
        <v>13</v>
      </c>
      <c r="M6" s="98"/>
      <c r="N6" s="98"/>
      <c r="O6" s="98"/>
      <c r="P6" s="98"/>
      <c r="Q6" s="98"/>
      <c r="R6" s="98"/>
      <c r="S6" s="98"/>
      <c r="T6" s="98"/>
      <c r="U6" s="98"/>
      <c r="V6" s="98"/>
      <c r="W6" s="98"/>
      <c r="X6" s="98"/>
      <c r="Y6" s="98"/>
      <c r="Z6" s="98"/>
    </row>
    <row r="7" spans="1:26" x14ac:dyDescent="0.2">
      <c r="G7" s="161"/>
    </row>
  </sheetData>
  <autoFilter ref="A4:G6">
    <filterColumn colId="2" showButton="0"/>
  </autoFilter>
  <mergeCells count="7">
    <mergeCell ref="H5:K5"/>
    <mergeCell ref="F4:F5"/>
    <mergeCell ref="A2:G2"/>
    <mergeCell ref="A1:G1"/>
    <mergeCell ref="G4:G5"/>
    <mergeCell ref="A4:A5"/>
    <mergeCell ref="B4:B5"/>
  </mergeCells>
  <printOptions horizontalCentered="1" verticalCentered="1"/>
  <pageMargins left="0.70866141732283472" right="0.70866141732283472" top="0.74803149606299213" bottom="0.74803149606299213" header="0.31496062992125984" footer="0.31496062992125984"/>
  <pageSetup scale="44" orientation="portrait"/>
  <drawing r:id="rId1"/>
  <legacyDrawing r:id="rId2"/>
  <oleObjects>
    <mc:AlternateContent xmlns:mc="http://schemas.openxmlformats.org/markup-compatibility/2006">
      <mc:Choice Requires="x14">
        <oleObject progId="PBrush" shapeId="26625" r:id="rId3">
          <objectPr defaultSize="0" autoPict="0" r:id="rId4">
            <anchor moveWithCells="1" sizeWithCells="1">
              <from>
                <xdr:col>0</xdr:col>
                <xdr:colOff>142875</xdr:colOff>
                <xdr:row>0</xdr:row>
                <xdr:rowOff>104775</xdr:rowOff>
              </from>
              <to>
                <xdr:col>1</xdr:col>
                <xdr:colOff>1095375</xdr:colOff>
                <xdr:row>0</xdr:row>
                <xdr:rowOff>771525</xdr:rowOff>
              </to>
            </anchor>
          </objectPr>
        </oleObject>
      </mc:Choice>
      <mc:Fallback>
        <oleObject progId="PBrush" shapeId="26625" r:id="rId3"/>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30"/>
  <sheetViews>
    <sheetView zoomScale="85" zoomScaleNormal="85" zoomScalePageLayoutView="85" workbookViewId="0">
      <selection activeCell="B27" sqref="B27"/>
    </sheetView>
  </sheetViews>
  <sheetFormatPr baseColWidth="10" defaultColWidth="11.42578125" defaultRowHeight="12.75" x14ac:dyDescent="0.2"/>
  <cols>
    <col min="1" max="1" width="8.140625" style="4" customWidth="1"/>
    <col min="2" max="2" width="56.42578125" style="4" customWidth="1"/>
    <col min="3" max="3" width="13.140625" style="4" customWidth="1"/>
    <col min="4" max="7" width="15.7109375" style="4" customWidth="1"/>
    <col min="8" max="8" width="16.42578125" style="4" customWidth="1"/>
    <col min="9" max="9" width="11.42578125" style="4"/>
    <col min="10" max="10" width="13.28515625" style="4" customWidth="1"/>
    <col min="11" max="16384" width="11.42578125" style="4"/>
  </cols>
  <sheetData>
    <row r="1" spans="1:29" s="12" customFormat="1" ht="20.100000000000001" customHeight="1" x14ac:dyDescent="0.2">
      <c r="A1" s="11"/>
      <c r="B1" s="300" t="s">
        <v>37</v>
      </c>
      <c r="C1" s="300"/>
      <c r="D1" s="300"/>
      <c r="E1" s="300"/>
      <c r="F1" s="300"/>
      <c r="G1" s="169"/>
      <c r="H1" s="11"/>
      <c r="I1" s="4"/>
      <c r="J1" s="4"/>
      <c r="K1" s="4"/>
      <c r="L1" s="4"/>
      <c r="M1" s="4"/>
      <c r="N1" s="4"/>
      <c r="O1" s="4"/>
      <c r="P1" s="4"/>
      <c r="Q1" s="4"/>
      <c r="R1" s="4"/>
      <c r="S1" s="4"/>
      <c r="T1" s="4"/>
      <c r="U1" s="4"/>
      <c r="V1" s="4"/>
      <c r="W1" s="4"/>
      <c r="X1" s="4"/>
      <c r="Y1" s="4"/>
      <c r="Z1" s="4"/>
      <c r="AA1" s="4"/>
      <c r="AB1" s="4"/>
      <c r="AC1" s="4"/>
    </row>
    <row r="2" spans="1:29" s="12" customFormat="1" ht="20.100000000000001" customHeight="1" x14ac:dyDescent="0.2">
      <c r="A2" s="169"/>
      <c r="B2" s="169"/>
      <c r="D2" s="13"/>
      <c r="E2" s="13"/>
      <c r="F2" s="13"/>
      <c r="G2" s="13"/>
      <c r="H2" s="13"/>
      <c r="I2" s="4"/>
      <c r="J2" s="4"/>
      <c r="K2" s="4"/>
      <c r="L2" s="4"/>
      <c r="M2" s="4"/>
      <c r="N2" s="4"/>
      <c r="O2" s="4"/>
      <c r="P2" s="4"/>
      <c r="Q2" s="4"/>
      <c r="R2" s="4"/>
      <c r="S2" s="4"/>
      <c r="T2" s="4"/>
      <c r="U2" s="4"/>
      <c r="V2" s="4"/>
      <c r="W2" s="4"/>
      <c r="X2" s="4"/>
      <c r="Y2" s="4"/>
      <c r="Z2" s="4"/>
      <c r="AA2" s="4"/>
      <c r="AB2" s="4"/>
      <c r="AC2" s="4"/>
    </row>
    <row r="3" spans="1:29" s="12" customFormat="1" ht="51.75" customHeight="1" x14ac:dyDescent="0.2">
      <c r="A3" s="14"/>
      <c r="B3" s="301" t="s">
        <v>38</v>
      </c>
      <c r="C3" s="301"/>
      <c r="D3" s="301"/>
      <c r="E3" s="301"/>
      <c r="F3" s="302"/>
      <c r="G3" s="170"/>
      <c r="H3" s="14"/>
      <c r="I3" s="15"/>
      <c r="J3" s="15"/>
      <c r="K3" s="15"/>
      <c r="L3" s="15"/>
      <c r="M3" s="15"/>
      <c r="N3" s="15"/>
      <c r="O3" s="15"/>
      <c r="P3" s="15"/>
      <c r="Q3" s="15"/>
      <c r="R3" s="15"/>
      <c r="S3" s="15"/>
      <c r="T3" s="10"/>
      <c r="U3" s="10"/>
      <c r="V3" s="10"/>
      <c r="W3" s="10"/>
    </row>
    <row r="4" spans="1:29" ht="24.75" customHeight="1" x14ac:dyDescent="0.25">
      <c r="A4" s="16"/>
      <c r="B4" s="303" t="s">
        <v>39</v>
      </c>
      <c r="C4" s="303"/>
      <c r="D4" s="303"/>
      <c r="E4" s="303"/>
      <c r="F4" s="304"/>
      <c r="G4" s="171"/>
      <c r="H4" s="16"/>
    </row>
    <row r="5" spans="1:29" ht="16.5" thickBot="1" x14ac:dyDescent="0.3">
      <c r="A5" s="17"/>
      <c r="B5" s="17"/>
      <c r="C5" s="17"/>
      <c r="D5" s="17"/>
      <c r="E5" s="17"/>
      <c r="F5" s="305"/>
      <c r="G5" s="305"/>
      <c r="H5" s="306"/>
    </row>
    <row r="6" spans="1:29" s="12" customFormat="1" ht="35.25" customHeight="1" x14ac:dyDescent="0.2">
      <c r="A6" s="295" t="s">
        <v>40</v>
      </c>
      <c r="B6" s="295" t="s">
        <v>1</v>
      </c>
      <c r="C6" s="311" t="s">
        <v>16</v>
      </c>
      <c r="D6" s="307" t="s">
        <v>41</v>
      </c>
      <c r="E6" s="308"/>
      <c r="F6" s="309" t="s">
        <v>42</v>
      </c>
      <c r="G6" s="310"/>
      <c r="H6" s="311" t="s">
        <v>11</v>
      </c>
      <c r="I6" s="4"/>
      <c r="J6" s="4"/>
      <c r="K6" s="4"/>
      <c r="L6" s="4"/>
      <c r="M6" s="4"/>
      <c r="N6" s="4"/>
      <c r="O6" s="4"/>
      <c r="P6" s="4"/>
      <c r="Q6" s="4"/>
      <c r="R6" s="4"/>
      <c r="S6" s="4"/>
      <c r="T6" s="4"/>
      <c r="U6" s="4"/>
      <c r="V6" s="4"/>
      <c r="W6" s="4"/>
      <c r="X6" s="4"/>
      <c r="Y6" s="4"/>
      <c r="Z6" s="4"/>
      <c r="AA6" s="4"/>
      <c r="AB6" s="4"/>
      <c r="AC6" s="4"/>
    </row>
    <row r="7" spans="1:29" s="12" customFormat="1" ht="20.100000000000001" customHeight="1" thickBot="1" x14ac:dyDescent="0.25">
      <c r="A7" s="296"/>
      <c r="B7" s="296"/>
      <c r="C7" s="296"/>
      <c r="D7" s="41" t="s">
        <v>43</v>
      </c>
      <c r="E7" s="41" t="s">
        <v>44</v>
      </c>
      <c r="F7" s="41" t="s">
        <v>43</v>
      </c>
      <c r="G7" s="41" t="s">
        <v>44</v>
      </c>
      <c r="H7" s="312"/>
      <c r="I7" s="4"/>
      <c r="J7" s="4"/>
      <c r="K7" s="4"/>
      <c r="L7" s="4"/>
      <c r="M7" s="4"/>
      <c r="N7" s="4"/>
      <c r="O7" s="4"/>
      <c r="P7" s="4"/>
      <c r="Q7" s="4"/>
      <c r="R7" s="4"/>
      <c r="S7" s="4"/>
      <c r="T7" s="4"/>
      <c r="U7" s="4"/>
      <c r="V7" s="4"/>
      <c r="W7" s="4"/>
      <c r="X7" s="4"/>
      <c r="Y7" s="4"/>
      <c r="Z7" s="4"/>
      <c r="AA7" s="4"/>
      <c r="AB7" s="4"/>
      <c r="AC7" s="4"/>
    </row>
    <row r="8" spans="1:29" s="12" customFormat="1" ht="20.100000000000001" customHeight="1" x14ac:dyDescent="0.2">
      <c r="A8" s="292">
        <v>1</v>
      </c>
      <c r="B8" s="6" t="s">
        <v>45</v>
      </c>
      <c r="C8" s="18"/>
      <c r="D8" s="19"/>
      <c r="E8" s="19"/>
      <c r="F8" s="19"/>
      <c r="G8" s="42"/>
      <c r="H8" s="297"/>
      <c r="I8" s="4"/>
      <c r="J8" s="4"/>
      <c r="K8" s="4"/>
      <c r="L8" s="4"/>
      <c r="M8" s="4"/>
      <c r="N8" s="4"/>
      <c r="O8" s="4"/>
      <c r="P8" s="4"/>
      <c r="Q8" s="4"/>
      <c r="R8" s="4"/>
      <c r="S8" s="4"/>
      <c r="T8" s="4"/>
      <c r="U8" s="4"/>
      <c r="V8" s="4"/>
      <c r="W8" s="4"/>
      <c r="X8" s="4"/>
      <c r="Y8" s="4"/>
      <c r="Z8" s="4"/>
      <c r="AA8" s="4"/>
      <c r="AB8" s="4"/>
      <c r="AC8" s="4"/>
    </row>
    <row r="9" spans="1:29" s="12" customFormat="1" ht="20.100000000000001" customHeight="1" x14ac:dyDescent="0.2">
      <c r="A9" s="293"/>
      <c r="B9" s="7" t="s">
        <v>46</v>
      </c>
      <c r="C9" s="20"/>
      <c r="D9" s="21"/>
      <c r="E9" s="22"/>
      <c r="F9" s="22"/>
      <c r="G9" s="43"/>
      <c r="H9" s="298"/>
      <c r="I9" s="4"/>
      <c r="J9" s="4"/>
      <c r="K9" s="4"/>
      <c r="L9" s="4"/>
      <c r="M9" s="4"/>
      <c r="N9" s="4"/>
      <c r="O9" s="4"/>
      <c r="P9" s="4"/>
      <c r="Q9" s="4"/>
      <c r="R9" s="4"/>
      <c r="S9" s="4"/>
      <c r="T9" s="4"/>
      <c r="U9" s="4"/>
      <c r="V9" s="4"/>
      <c r="W9" s="4"/>
      <c r="X9" s="4"/>
      <c r="Y9" s="4"/>
      <c r="Z9" s="4"/>
      <c r="AA9" s="4"/>
      <c r="AB9" s="4"/>
      <c r="AC9" s="4"/>
    </row>
    <row r="10" spans="1:29" s="12" customFormat="1" ht="20.100000000000001" customHeight="1" thickBot="1" x14ac:dyDescent="0.25">
      <c r="A10" s="294"/>
      <c r="B10" s="8" t="s">
        <v>47</v>
      </c>
      <c r="C10" s="23"/>
      <c r="D10" s="24"/>
      <c r="E10" s="25"/>
      <c r="F10" s="25"/>
      <c r="G10" s="44"/>
      <c r="H10" s="299"/>
      <c r="I10" s="4"/>
      <c r="J10" s="4"/>
      <c r="K10" s="4"/>
      <c r="L10" s="4"/>
      <c r="M10" s="4"/>
      <c r="N10" s="4"/>
      <c r="O10" s="4"/>
      <c r="P10" s="4"/>
      <c r="Q10" s="4"/>
      <c r="R10" s="4"/>
      <c r="S10" s="4"/>
      <c r="T10" s="4"/>
      <c r="U10" s="4"/>
      <c r="V10" s="4"/>
      <c r="W10" s="4"/>
      <c r="X10" s="4"/>
      <c r="Y10" s="4"/>
      <c r="Z10" s="4"/>
      <c r="AA10" s="4"/>
      <c r="AB10" s="4"/>
      <c r="AC10" s="4"/>
    </row>
    <row r="11" spans="1:29" s="12" customFormat="1" ht="20.100000000000001" customHeight="1" x14ac:dyDescent="0.2">
      <c r="A11" s="292">
        <v>2</v>
      </c>
      <c r="B11" s="6" t="s">
        <v>48</v>
      </c>
      <c r="C11" s="26"/>
      <c r="D11" s="27"/>
      <c r="E11" s="27"/>
      <c r="F11" s="27"/>
      <c r="G11" s="45"/>
      <c r="H11" s="297"/>
      <c r="I11" s="4"/>
      <c r="J11" s="4"/>
      <c r="K11" s="4"/>
      <c r="L11" s="4"/>
      <c r="M11" s="4"/>
      <c r="N11" s="4"/>
      <c r="O11" s="4"/>
      <c r="P11" s="4"/>
      <c r="Q11" s="4"/>
      <c r="R11" s="4"/>
      <c r="S11" s="4"/>
      <c r="T11" s="4"/>
      <c r="U11" s="4"/>
      <c r="V11" s="4"/>
      <c r="W11" s="4"/>
      <c r="X11" s="4"/>
      <c r="Y11" s="4"/>
      <c r="Z11" s="4"/>
      <c r="AA11" s="4"/>
      <c r="AB11" s="4"/>
      <c r="AC11" s="4"/>
    </row>
    <row r="12" spans="1:29" s="12" customFormat="1" ht="20.100000000000001" customHeight="1" x14ac:dyDescent="0.2">
      <c r="A12" s="293"/>
      <c r="B12" s="7" t="s">
        <v>49</v>
      </c>
      <c r="C12" s="28"/>
      <c r="D12" s="24"/>
      <c r="E12" s="24"/>
      <c r="F12" s="24"/>
      <c r="G12" s="44"/>
      <c r="H12" s="298"/>
      <c r="I12" s="4"/>
      <c r="J12" s="4"/>
      <c r="K12" s="4"/>
      <c r="L12" s="4"/>
      <c r="M12" s="4"/>
      <c r="N12" s="4"/>
      <c r="O12" s="4"/>
      <c r="P12" s="4"/>
      <c r="Q12" s="4"/>
      <c r="R12" s="4"/>
      <c r="S12" s="4"/>
      <c r="T12" s="4"/>
      <c r="U12" s="4"/>
      <c r="V12" s="4"/>
      <c r="W12" s="4"/>
      <c r="X12" s="4"/>
      <c r="Y12" s="4"/>
      <c r="Z12" s="4"/>
      <c r="AA12" s="4"/>
      <c r="AB12" s="4"/>
      <c r="AC12" s="4"/>
    </row>
    <row r="13" spans="1:29" s="12" customFormat="1" ht="20.100000000000001" customHeight="1" thickBot="1" x14ac:dyDescent="0.25">
      <c r="A13" s="294"/>
      <c r="B13" s="9" t="s">
        <v>50</v>
      </c>
      <c r="C13" s="29"/>
      <c r="D13" s="30"/>
      <c r="E13" s="30"/>
      <c r="F13" s="30"/>
      <c r="G13" s="46"/>
      <c r="H13" s="299"/>
      <c r="I13" s="4"/>
      <c r="J13" s="4"/>
      <c r="K13" s="4"/>
      <c r="L13" s="4"/>
      <c r="M13" s="4"/>
      <c r="N13" s="4"/>
      <c r="O13" s="4"/>
      <c r="P13" s="4"/>
      <c r="Q13" s="4"/>
      <c r="R13" s="4"/>
      <c r="S13" s="4"/>
      <c r="T13" s="4"/>
      <c r="U13" s="4"/>
      <c r="V13" s="4"/>
      <c r="W13" s="4"/>
      <c r="X13" s="4"/>
      <c r="Y13" s="4"/>
      <c r="Z13" s="4"/>
      <c r="AA13" s="4"/>
      <c r="AB13" s="4"/>
      <c r="AC13" s="4"/>
    </row>
    <row r="14" spans="1:29" s="12" customFormat="1" ht="20.100000000000001" customHeight="1" x14ac:dyDescent="0.2">
      <c r="A14" s="292">
        <v>3</v>
      </c>
      <c r="B14" s="6" t="s">
        <v>51</v>
      </c>
      <c r="C14" s="26"/>
      <c r="D14" s="27"/>
      <c r="E14" s="27"/>
      <c r="F14" s="27"/>
      <c r="G14" s="45"/>
      <c r="H14" s="297"/>
      <c r="I14" s="4"/>
      <c r="J14" s="4"/>
      <c r="K14" s="4"/>
      <c r="L14" s="4"/>
      <c r="M14" s="4"/>
      <c r="N14" s="4"/>
      <c r="O14" s="4"/>
      <c r="P14" s="4"/>
      <c r="Q14" s="4"/>
      <c r="R14" s="4"/>
      <c r="S14" s="4"/>
      <c r="T14" s="4"/>
      <c r="U14" s="4"/>
      <c r="V14" s="4"/>
      <c r="W14" s="4"/>
      <c r="X14" s="4"/>
      <c r="Y14" s="4"/>
      <c r="Z14" s="4"/>
      <c r="AA14" s="4"/>
      <c r="AB14" s="4"/>
      <c r="AC14" s="4"/>
    </row>
    <row r="15" spans="1:29" s="12" customFormat="1" ht="20.100000000000001" customHeight="1" x14ac:dyDescent="0.2">
      <c r="A15" s="293"/>
      <c r="B15" s="7" t="s">
        <v>52</v>
      </c>
      <c r="C15" s="28"/>
      <c r="D15" s="24"/>
      <c r="E15" s="25"/>
      <c r="F15" s="25"/>
      <c r="G15" s="44"/>
      <c r="H15" s="298"/>
      <c r="I15" s="4"/>
      <c r="J15" s="4"/>
      <c r="K15" s="4"/>
      <c r="L15" s="4"/>
      <c r="M15" s="4"/>
      <c r="N15" s="4"/>
      <c r="O15" s="4"/>
      <c r="P15" s="4"/>
      <c r="Q15" s="4"/>
      <c r="R15" s="4"/>
      <c r="S15" s="4"/>
      <c r="T15" s="4"/>
      <c r="U15" s="4"/>
      <c r="V15" s="4"/>
      <c r="W15" s="4"/>
      <c r="X15" s="4"/>
      <c r="Y15" s="4"/>
      <c r="Z15" s="4"/>
      <c r="AA15" s="4"/>
      <c r="AB15" s="4"/>
      <c r="AC15" s="4"/>
    </row>
    <row r="16" spans="1:29" s="12" customFormat="1" ht="20.100000000000001" customHeight="1" thickBot="1" x14ac:dyDescent="0.25">
      <c r="A16" s="294"/>
      <c r="B16" s="9" t="s">
        <v>53</v>
      </c>
      <c r="C16" s="29"/>
      <c r="D16" s="30"/>
      <c r="E16" s="30"/>
      <c r="F16" s="30"/>
      <c r="G16" s="46"/>
      <c r="H16" s="299"/>
      <c r="I16" s="4"/>
      <c r="J16" s="4"/>
      <c r="K16" s="4"/>
      <c r="L16" s="4"/>
      <c r="M16" s="4"/>
      <c r="N16" s="4"/>
      <c r="O16" s="4"/>
      <c r="P16" s="4"/>
      <c r="Q16" s="4"/>
      <c r="R16" s="4"/>
      <c r="S16" s="4"/>
      <c r="T16" s="4"/>
      <c r="U16" s="4"/>
      <c r="V16" s="4"/>
      <c r="W16" s="4"/>
      <c r="X16" s="4"/>
      <c r="Y16" s="4"/>
      <c r="Z16" s="4"/>
      <c r="AA16" s="4"/>
      <c r="AB16" s="4"/>
      <c r="AC16" s="4"/>
    </row>
    <row r="17" spans="1:29" ht="12.75" customHeight="1" x14ac:dyDescent="0.2">
      <c r="A17" s="31"/>
      <c r="B17" s="32"/>
      <c r="C17" s="5"/>
      <c r="D17" s="5"/>
      <c r="E17" s="5"/>
      <c r="F17" s="5"/>
      <c r="G17" s="5"/>
      <c r="H17" s="5"/>
    </row>
    <row r="18" spans="1:29" ht="13.5" customHeight="1" x14ac:dyDescent="0.2">
      <c r="A18" s="289"/>
      <c r="B18" s="290"/>
      <c r="C18" s="290"/>
      <c r="D18" s="290"/>
      <c r="E18" s="290"/>
      <c r="F18" s="290"/>
      <c r="G18" s="290"/>
      <c r="H18" s="290"/>
    </row>
    <row r="19" spans="1:29" s="33" customFormat="1" ht="18" customHeight="1" x14ac:dyDescent="0.25">
      <c r="B19" s="34" t="s">
        <v>54</v>
      </c>
      <c r="C19" s="35"/>
      <c r="D19" s="1"/>
      <c r="E19" s="1"/>
      <c r="F19" s="1"/>
      <c r="G19" s="1"/>
      <c r="H19" s="1"/>
      <c r="I19" s="2"/>
      <c r="J19" s="2"/>
      <c r="K19" s="4"/>
      <c r="L19" s="4"/>
      <c r="M19" s="4"/>
      <c r="N19" s="4"/>
      <c r="O19" s="4"/>
      <c r="P19" s="4"/>
      <c r="Q19" s="4"/>
      <c r="R19" s="4"/>
      <c r="S19" s="4"/>
      <c r="T19" s="4"/>
      <c r="U19" s="4"/>
      <c r="V19" s="4"/>
      <c r="W19" s="4"/>
      <c r="X19" s="4"/>
      <c r="Y19" s="4"/>
      <c r="Z19" s="4"/>
      <c r="AA19" s="4"/>
      <c r="AB19" s="4"/>
      <c r="AC19" s="4"/>
    </row>
    <row r="20" spans="1:29" s="33" customFormat="1" ht="15" x14ac:dyDescent="0.25">
      <c r="B20" s="34"/>
      <c r="C20" s="35"/>
      <c r="D20" s="1"/>
      <c r="E20" s="1"/>
      <c r="F20" s="36"/>
      <c r="G20" s="36"/>
      <c r="H20" s="1"/>
      <c r="I20" s="2"/>
      <c r="J20" s="2"/>
      <c r="K20" s="4"/>
      <c r="L20" s="4"/>
      <c r="M20" s="4"/>
      <c r="N20" s="4"/>
      <c r="O20" s="4"/>
      <c r="P20" s="4"/>
      <c r="Q20" s="4"/>
      <c r="R20" s="4"/>
      <c r="S20" s="4"/>
      <c r="T20" s="4"/>
      <c r="U20" s="4"/>
      <c r="V20" s="4"/>
      <c r="W20" s="4"/>
      <c r="X20" s="4"/>
      <c r="Y20" s="4"/>
      <c r="Z20" s="4"/>
      <c r="AA20" s="4"/>
      <c r="AB20" s="4"/>
      <c r="AC20" s="4"/>
    </row>
    <row r="21" spans="1:29" ht="12.75" customHeight="1" x14ac:dyDescent="0.25">
      <c r="A21" s="31"/>
      <c r="B21" s="34"/>
      <c r="C21" s="35"/>
      <c r="D21" s="1"/>
      <c r="E21" s="1"/>
      <c r="F21" s="36"/>
      <c r="G21" s="36"/>
      <c r="H21" s="1"/>
      <c r="I21" s="2"/>
      <c r="J21" s="2"/>
    </row>
    <row r="22" spans="1:29" ht="12.75" customHeight="1" x14ac:dyDescent="0.2">
      <c r="B22" s="35"/>
      <c r="C22" s="35"/>
      <c r="I22" s="3"/>
      <c r="J22" s="3"/>
    </row>
    <row r="23" spans="1:29" ht="12.75" customHeight="1" x14ac:dyDescent="0.2">
      <c r="B23" s="35"/>
      <c r="C23" s="37"/>
      <c r="I23" s="3"/>
      <c r="J23" s="3"/>
    </row>
    <row r="24" spans="1:29" ht="18" customHeight="1" x14ac:dyDescent="0.25">
      <c r="B24" s="38"/>
      <c r="C24" s="37"/>
      <c r="I24" s="39"/>
      <c r="J24" s="2"/>
    </row>
    <row r="25" spans="1:29" ht="18.75" customHeight="1" x14ac:dyDescent="0.25">
      <c r="B25" s="291" t="s">
        <v>36</v>
      </c>
      <c r="C25" s="291"/>
      <c r="I25" s="40"/>
      <c r="J25" s="40"/>
    </row>
    <row r="26" spans="1:29" ht="21.75" customHeight="1" x14ac:dyDescent="0.2">
      <c r="B26" s="291" t="s">
        <v>55</v>
      </c>
      <c r="C26" s="291"/>
      <c r="I26" s="2"/>
      <c r="J26" s="2"/>
    </row>
    <row r="27" spans="1:29" ht="12.75" customHeight="1" x14ac:dyDescent="0.2"/>
    <row r="28" spans="1:29" ht="12.75" customHeight="1" x14ac:dyDescent="0.2"/>
    <row r="29" spans="1:29" ht="12.75" customHeight="1" x14ac:dyDescent="0.2"/>
    <row r="30" spans="1:29" ht="13.5" customHeight="1" x14ac:dyDescent="0.2"/>
  </sheetData>
  <mergeCells count="19">
    <mergeCell ref="B1:F1"/>
    <mergeCell ref="B3:F3"/>
    <mergeCell ref="B4:F4"/>
    <mergeCell ref="F5:H5"/>
    <mergeCell ref="D6:E6"/>
    <mergeCell ref="F6:G6"/>
    <mergeCell ref="H6:H7"/>
    <mergeCell ref="C6:C7"/>
    <mergeCell ref="B6:B7"/>
    <mergeCell ref="A18:H18"/>
    <mergeCell ref="B25:C25"/>
    <mergeCell ref="B26:C26"/>
    <mergeCell ref="A11:A13"/>
    <mergeCell ref="A6:A7"/>
    <mergeCell ref="A8:A10"/>
    <mergeCell ref="H8:H10"/>
    <mergeCell ref="H11:H13"/>
    <mergeCell ref="A14:A16"/>
    <mergeCell ref="H14:H16"/>
  </mergeCells>
  <printOptions horizontalCentered="1" verticalCentered="1"/>
  <pageMargins left="0.59055118110236227" right="0.62992125984251968" top="0.59055118110236227" bottom="0.86614173228346458" header="0" footer="0"/>
  <pageSetup paperSize="5" scale="64" fitToHeight="2" orientation="portrait"/>
  <headerFooter alignWithMargins="0">
    <oddFooter>&amp;R&amp;P</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workbookViewId="0">
      <selection activeCell="C14" sqref="C14"/>
    </sheetView>
  </sheetViews>
  <sheetFormatPr baseColWidth="10" defaultColWidth="9.140625" defaultRowHeight="15" x14ac:dyDescent="0.25"/>
  <cols>
    <col min="1" max="1" width="3.42578125" customWidth="1"/>
    <col min="2" max="2" width="20.42578125" customWidth="1"/>
    <col min="3" max="3" width="43.42578125" customWidth="1"/>
    <col min="4" max="4" width="24.140625" customWidth="1"/>
    <col min="5" max="5" width="22.42578125" customWidth="1"/>
    <col min="6" max="6" width="13.140625" customWidth="1"/>
    <col min="7" max="7" width="19.42578125" bestFit="1" customWidth="1"/>
    <col min="8" max="8" width="25.42578125" customWidth="1"/>
    <col min="9" max="9" width="24.7109375" customWidth="1"/>
    <col min="10" max="10" width="19.140625" bestFit="1" customWidth="1"/>
    <col min="11" max="11" width="4.7109375" customWidth="1"/>
    <col min="12" max="256" width="11.42578125" customWidth="1"/>
  </cols>
  <sheetData>
    <row r="1" spans="1:10" x14ac:dyDescent="0.25">
      <c r="B1" s="47"/>
      <c r="C1" s="48"/>
      <c r="D1" s="48"/>
      <c r="E1" s="48"/>
      <c r="F1" s="48"/>
      <c r="G1" s="48"/>
      <c r="H1" s="47"/>
    </row>
    <row r="2" spans="1:10" ht="63.75" x14ac:dyDescent="0.25">
      <c r="B2" s="92" t="s">
        <v>56</v>
      </c>
      <c r="C2" s="329" t="s">
        <v>57</v>
      </c>
      <c r="D2" s="329" t="s">
        <v>58</v>
      </c>
      <c r="E2" s="329" t="s">
        <v>59</v>
      </c>
      <c r="F2" s="174" t="s">
        <v>60</v>
      </c>
      <c r="G2" s="174" t="s">
        <v>61</v>
      </c>
      <c r="H2" s="174" t="s">
        <v>62</v>
      </c>
      <c r="I2" s="174" t="s">
        <v>63</v>
      </c>
      <c r="J2" s="174" t="s">
        <v>64</v>
      </c>
    </row>
    <row r="3" spans="1:10" x14ac:dyDescent="0.25">
      <c r="B3" s="92" t="s">
        <v>0</v>
      </c>
      <c r="C3" s="329"/>
      <c r="D3" s="329"/>
      <c r="E3" s="329"/>
      <c r="F3" s="93" t="s">
        <v>65</v>
      </c>
      <c r="G3" s="93" t="s">
        <v>66</v>
      </c>
      <c r="H3" s="93" t="s">
        <v>67</v>
      </c>
      <c r="I3" s="93" t="s">
        <v>68</v>
      </c>
      <c r="J3" s="93" t="s">
        <v>69</v>
      </c>
    </row>
    <row r="4" spans="1:10" x14ac:dyDescent="0.25">
      <c r="B4" s="75">
        <v>1</v>
      </c>
      <c r="C4" s="49"/>
      <c r="D4" s="50"/>
      <c r="E4" s="50"/>
      <c r="F4" s="51"/>
      <c r="G4" s="52"/>
      <c r="H4" s="52"/>
      <c r="I4" s="50"/>
      <c r="J4" s="52"/>
    </row>
    <row r="5" spans="1:10" x14ac:dyDescent="0.25">
      <c r="B5" s="75"/>
      <c r="C5" s="49"/>
      <c r="D5" s="50"/>
      <c r="E5" s="53"/>
      <c r="F5" s="51"/>
      <c r="G5" s="52"/>
      <c r="H5" s="52"/>
      <c r="I5" s="50"/>
      <c r="J5" s="52"/>
    </row>
    <row r="6" spans="1:10" x14ac:dyDescent="0.25">
      <c r="B6" s="75"/>
      <c r="C6" s="49"/>
      <c r="D6" s="50"/>
      <c r="E6" s="53"/>
      <c r="F6" s="51"/>
      <c r="G6" s="52"/>
      <c r="H6" s="52"/>
      <c r="I6" s="50"/>
      <c r="J6" s="52"/>
    </row>
    <row r="7" spans="1:10" x14ac:dyDescent="0.25">
      <c r="B7" s="75"/>
      <c r="C7" s="50"/>
      <c r="D7" s="50"/>
      <c r="E7" s="53"/>
      <c r="F7" s="51"/>
      <c r="G7" s="52"/>
      <c r="H7" s="52"/>
      <c r="I7" s="50"/>
      <c r="J7" s="52"/>
    </row>
    <row r="8" spans="1:10" x14ac:dyDescent="0.25">
      <c r="B8" s="75"/>
      <c r="C8" s="50"/>
      <c r="D8" s="50"/>
      <c r="E8" s="53"/>
      <c r="F8" s="51"/>
      <c r="G8" s="52"/>
      <c r="H8" s="52"/>
      <c r="I8" s="50"/>
      <c r="J8" s="52"/>
    </row>
    <row r="9" spans="1:10" x14ac:dyDescent="0.25">
      <c r="B9" s="341" t="s">
        <v>70</v>
      </c>
      <c r="C9" s="341"/>
      <c r="D9" s="341"/>
      <c r="E9" s="341"/>
      <c r="F9" s="341"/>
      <c r="G9" s="341"/>
      <c r="H9" s="341"/>
      <c r="I9" s="341"/>
      <c r="J9" s="76">
        <f>SUM(J4:J8)</f>
        <v>0</v>
      </c>
    </row>
    <row r="10" spans="1:10" ht="15.75" thickBot="1" x14ac:dyDescent="0.3"/>
    <row r="11" spans="1:10" ht="76.5" x14ac:dyDescent="0.25">
      <c r="B11" s="324" t="s">
        <v>71</v>
      </c>
      <c r="C11" s="325"/>
      <c r="D11" s="173" t="s">
        <v>72</v>
      </c>
      <c r="E11" s="326" t="s">
        <v>73</v>
      </c>
      <c r="F11" s="328" t="s">
        <v>74</v>
      </c>
      <c r="G11" s="325"/>
      <c r="H11" s="173" t="s">
        <v>75</v>
      </c>
      <c r="I11" s="328" t="s">
        <v>76</v>
      </c>
      <c r="J11" s="330"/>
    </row>
    <row r="12" spans="1:10" x14ac:dyDescent="0.25">
      <c r="B12" s="332" t="s">
        <v>77</v>
      </c>
      <c r="C12" s="333"/>
      <c r="D12" s="88" t="s">
        <v>69</v>
      </c>
      <c r="E12" s="327"/>
      <c r="F12" s="319" t="s">
        <v>77</v>
      </c>
      <c r="G12" s="320"/>
      <c r="H12" s="89" t="s">
        <v>65</v>
      </c>
      <c r="I12" s="319"/>
      <c r="J12" s="331"/>
    </row>
    <row r="13" spans="1:10" ht="39" customHeight="1" thickBot="1" x14ac:dyDescent="0.3">
      <c r="B13" s="334">
        <v>1886699000</v>
      </c>
      <c r="C13" s="335">
        <f>(6989712405-2910750500)</f>
        <v>4078961905</v>
      </c>
      <c r="D13" s="55">
        <f>+J9</f>
        <v>0</v>
      </c>
      <c r="E13" s="56"/>
      <c r="F13" s="336">
        <f>(B13-D13)</f>
        <v>1886699000</v>
      </c>
      <c r="G13" s="337"/>
      <c r="H13" s="57">
        <v>0.8</v>
      </c>
      <c r="I13" s="338">
        <f>+F13*H13</f>
        <v>1509359200</v>
      </c>
      <c r="J13" s="339"/>
    </row>
    <row r="14" spans="1:10" x14ac:dyDescent="0.25">
      <c r="B14" s="58" t="s">
        <v>78</v>
      </c>
      <c r="C14" s="58"/>
      <c r="D14" s="58"/>
      <c r="E14" s="58"/>
      <c r="F14" s="58"/>
      <c r="G14" s="58"/>
      <c r="H14" s="47"/>
    </row>
    <row r="15" spans="1:10" x14ac:dyDescent="0.25">
      <c r="A15" s="59"/>
      <c r="B15" s="321" t="s">
        <v>79</v>
      </c>
      <c r="C15" s="321"/>
      <c r="D15" s="321"/>
      <c r="E15" s="60" t="s">
        <v>80</v>
      </c>
      <c r="F15" s="61"/>
      <c r="G15" s="61"/>
      <c r="H15" s="61"/>
      <c r="I15" s="61"/>
      <c r="J15" s="61"/>
    </row>
    <row r="16" spans="1:10" ht="15.75" thickBot="1" x14ac:dyDescent="0.3">
      <c r="B16" s="47"/>
      <c r="C16" s="48"/>
      <c r="D16" s="48"/>
      <c r="E16" s="48"/>
      <c r="F16" s="48"/>
      <c r="G16" s="48"/>
      <c r="H16" s="47"/>
    </row>
    <row r="17" spans="1:10" ht="63.75" x14ac:dyDescent="0.25">
      <c r="B17" s="82" t="s">
        <v>56</v>
      </c>
      <c r="C17" s="326" t="s">
        <v>57</v>
      </c>
      <c r="D17" s="326" t="s">
        <v>58</v>
      </c>
      <c r="E17" s="326" t="s">
        <v>59</v>
      </c>
      <c r="F17" s="173" t="s">
        <v>60</v>
      </c>
      <c r="G17" s="173" t="s">
        <v>61</v>
      </c>
      <c r="H17" s="173" t="s">
        <v>62</v>
      </c>
      <c r="I17" s="173" t="s">
        <v>63</v>
      </c>
      <c r="J17" s="80" t="s">
        <v>64</v>
      </c>
    </row>
    <row r="18" spans="1:10" ht="15.75" thickBot="1" x14ac:dyDescent="0.3">
      <c r="B18" s="81" t="s">
        <v>0</v>
      </c>
      <c r="C18" s="340"/>
      <c r="D18" s="340"/>
      <c r="E18" s="340"/>
      <c r="F18" s="90" t="s">
        <v>65</v>
      </c>
      <c r="G18" s="90" t="s">
        <v>66</v>
      </c>
      <c r="H18" s="90" t="s">
        <v>67</v>
      </c>
      <c r="I18" s="90" t="s">
        <v>68</v>
      </c>
      <c r="J18" s="91" t="s">
        <v>69</v>
      </c>
    </row>
    <row r="19" spans="1:10" ht="36.75" x14ac:dyDescent="0.25">
      <c r="B19" s="62">
        <v>1</v>
      </c>
      <c r="C19" s="83" t="s">
        <v>81</v>
      </c>
      <c r="D19" s="63" t="s">
        <v>82</v>
      </c>
      <c r="E19" s="64" t="s">
        <v>83</v>
      </c>
      <c r="F19" s="77">
        <v>0.75</v>
      </c>
      <c r="G19" s="65">
        <v>30940532990</v>
      </c>
      <c r="H19" s="65">
        <v>30940532990</v>
      </c>
      <c r="I19" s="63">
        <v>26</v>
      </c>
      <c r="J19" s="66">
        <f>(F19*H19)/I19</f>
        <v>892515374.71153843</v>
      </c>
    </row>
    <row r="20" spans="1:10" x14ac:dyDescent="0.25">
      <c r="B20" s="67"/>
      <c r="C20" s="68"/>
      <c r="D20" s="69"/>
      <c r="E20" s="69"/>
      <c r="F20" s="69"/>
      <c r="G20" s="70"/>
      <c r="H20" s="69"/>
      <c r="I20" s="69"/>
      <c r="J20" s="71"/>
    </row>
    <row r="21" spans="1:10" ht="13.5" customHeight="1" thickBot="1" x14ac:dyDescent="0.3">
      <c r="B21" s="322" t="s">
        <v>70</v>
      </c>
      <c r="C21" s="323"/>
      <c r="D21" s="323"/>
      <c r="E21" s="323"/>
      <c r="F21" s="323"/>
      <c r="G21" s="323"/>
      <c r="H21" s="323"/>
      <c r="I21" s="323"/>
      <c r="J21" s="72">
        <f>SUM(J19:J20)</f>
        <v>892515374.71153843</v>
      </c>
    </row>
    <row r="22" spans="1:10" ht="15.75" thickBot="1" x14ac:dyDescent="0.3"/>
    <row r="23" spans="1:10" ht="76.5" customHeight="1" x14ac:dyDescent="0.25">
      <c r="B23" s="324" t="s">
        <v>71</v>
      </c>
      <c r="C23" s="325"/>
      <c r="D23" s="173" t="s">
        <v>72</v>
      </c>
      <c r="E23" s="326" t="s">
        <v>73</v>
      </c>
      <c r="F23" s="328" t="s">
        <v>74</v>
      </c>
      <c r="G23" s="325"/>
      <c r="H23" s="173" t="s">
        <v>75</v>
      </c>
      <c r="I23" s="328" t="s">
        <v>76</v>
      </c>
      <c r="J23" s="330"/>
    </row>
    <row r="24" spans="1:10" ht="12.75" customHeight="1" x14ac:dyDescent="0.25">
      <c r="B24" s="332" t="s">
        <v>77</v>
      </c>
      <c r="C24" s="333"/>
      <c r="D24" s="88" t="s">
        <v>69</v>
      </c>
      <c r="E24" s="327"/>
      <c r="F24" s="319" t="s">
        <v>77</v>
      </c>
      <c r="G24" s="320"/>
      <c r="H24" s="89" t="s">
        <v>65</v>
      </c>
      <c r="I24" s="319"/>
      <c r="J24" s="331"/>
    </row>
    <row r="25" spans="1:10" ht="34.5" customHeight="1" thickBot="1" x14ac:dyDescent="0.3">
      <c r="B25" s="313">
        <v>1592188000</v>
      </c>
      <c r="C25" s="314">
        <f>(6782222351-1713713979)</f>
        <v>5068508372</v>
      </c>
      <c r="D25" s="172">
        <f>+J21</f>
        <v>892515374.71153843</v>
      </c>
      <c r="E25" s="56"/>
      <c r="F25" s="315">
        <f>(B25-D25)</f>
        <v>699672625.28846157</v>
      </c>
      <c r="G25" s="316"/>
      <c r="H25" s="87">
        <v>0.15</v>
      </c>
      <c r="I25" s="317">
        <f>+F25*H25</f>
        <v>104950893.79326923</v>
      </c>
      <c r="J25" s="318"/>
    </row>
    <row r="26" spans="1:10" ht="13.5" customHeight="1" x14ac:dyDescent="0.25">
      <c r="B26" s="58" t="s">
        <v>78</v>
      </c>
      <c r="C26" s="58"/>
      <c r="D26" s="58"/>
      <c r="E26" s="58"/>
      <c r="F26" s="58"/>
      <c r="G26" s="58"/>
      <c r="H26" s="47"/>
    </row>
    <row r="27" spans="1:10" s="59" customFormat="1" x14ac:dyDescent="0.25">
      <c r="B27" s="61"/>
      <c r="C27" s="73"/>
      <c r="D27" s="73"/>
      <c r="F27" s="73"/>
      <c r="G27" s="73"/>
      <c r="H27" s="73"/>
      <c r="I27" s="73"/>
      <c r="J27" s="73"/>
    </row>
    <row r="28" spans="1:10" s="59" customFormat="1" ht="14.25" customHeight="1" x14ac:dyDescent="0.25">
      <c r="B28" s="321" t="s">
        <v>79</v>
      </c>
      <c r="C28" s="321"/>
      <c r="D28" s="321"/>
      <c r="E28" s="60" t="s">
        <v>84</v>
      </c>
      <c r="F28" s="61"/>
      <c r="G28" s="61"/>
      <c r="H28" s="61"/>
      <c r="I28" s="61"/>
      <c r="J28" s="61"/>
    </row>
    <row r="29" spans="1:10" s="59" customFormat="1" x14ac:dyDescent="0.25">
      <c r="A29"/>
      <c r="B29"/>
      <c r="C29"/>
      <c r="D29"/>
      <c r="E29" s="73"/>
      <c r="F29" s="73"/>
      <c r="G29" s="73"/>
      <c r="H29" s="73"/>
      <c r="I29" s="73"/>
      <c r="J29" s="73"/>
    </row>
    <row r="30" spans="1:10" ht="63.75" x14ac:dyDescent="0.25">
      <c r="B30" s="92" t="s">
        <v>56</v>
      </c>
      <c r="C30" s="329" t="s">
        <v>57</v>
      </c>
      <c r="D30" s="329" t="s">
        <v>58</v>
      </c>
      <c r="E30" s="329" t="s">
        <v>59</v>
      </c>
      <c r="F30" s="174" t="s">
        <v>60</v>
      </c>
      <c r="G30" s="174" t="s">
        <v>61</v>
      </c>
      <c r="H30" s="174" t="s">
        <v>62</v>
      </c>
      <c r="I30" s="174" t="s">
        <v>63</v>
      </c>
      <c r="J30" s="174" t="s">
        <v>64</v>
      </c>
    </row>
    <row r="31" spans="1:10" x14ac:dyDescent="0.25">
      <c r="B31" s="92" t="s">
        <v>0</v>
      </c>
      <c r="C31" s="329"/>
      <c r="D31" s="329"/>
      <c r="E31" s="329"/>
      <c r="F31" s="93" t="s">
        <v>65</v>
      </c>
      <c r="G31" s="93" t="s">
        <v>66</v>
      </c>
      <c r="H31" s="93" t="s">
        <v>67</v>
      </c>
      <c r="I31" s="93" t="s">
        <v>68</v>
      </c>
      <c r="J31" s="93" t="s">
        <v>69</v>
      </c>
    </row>
    <row r="32" spans="1:10" x14ac:dyDescent="0.25">
      <c r="B32" s="75">
        <v>1</v>
      </c>
      <c r="C32" s="83"/>
      <c r="D32" s="84" t="s">
        <v>85</v>
      </c>
      <c r="E32" s="86" t="s">
        <v>86</v>
      </c>
      <c r="F32" s="77">
        <v>1</v>
      </c>
      <c r="G32" s="85">
        <v>499189215</v>
      </c>
      <c r="H32" s="85">
        <v>103605597</v>
      </c>
      <c r="I32" s="84">
        <v>2</v>
      </c>
      <c r="J32" s="85">
        <f>(F32*H32)/I32</f>
        <v>51802798.5</v>
      </c>
    </row>
    <row r="33" spans="2:10" x14ac:dyDescent="0.25">
      <c r="B33" s="75">
        <v>2</v>
      </c>
      <c r="C33" s="83"/>
      <c r="D33" s="84" t="s">
        <v>87</v>
      </c>
      <c r="E33" s="86" t="s">
        <v>88</v>
      </c>
      <c r="F33" s="77">
        <v>1</v>
      </c>
      <c r="G33" s="85">
        <v>615000000</v>
      </c>
      <c r="H33" s="85">
        <v>382027387</v>
      </c>
      <c r="I33" s="84">
        <v>2</v>
      </c>
      <c r="J33" s="85">
        <f t="shared" ref="J33:J50" si="0">(F33*H33)/I33</f>
        <v>191013693.5</v>
      </c>
    </row>
    <row r="34" spans="2:10" ht="24" x14ac:dyDescent="0.25">
      <c r="B34" s="75">
        <v>3</v>
      </c>
      <c r="C34" s="83"/>
      <c r="D34" s="86" t="s">
        <v>89</v>
      </c>
      <c r="E34" s="86" t="s">
        <v>90</v>
      </c>
      <c r="F34" s="77">
        <v>1</v>
      </c>
      <c r="G34" s="85">
        <v>40969334</v>
      </c>
      <c r="H34" s="85">
        <v>20073261</v>
      </c>
      <c r="I34" s="84">
        <v>2</v>
      </c>
      <c r="J34" s="85">
        <f t="shared" si="0"/>
        <v>10036630.5</v>
      </c>
    </row>
    <row r="35" spans="2:10" ht="24" x14ac:dyDescent="0.25">
      <c r="B35" s="75">
        <v>4</v>
      </c>
      <c r="C35" s="83"/>
      <c r="D35" s="86" t="s">
        <v>91</v>
      </c>
      <c r="E35" s="86" t="s">
        <v>90</v>
      </c>
      <c r="F35" s="77">
        <v>1</v>
      </c>
      <c r="G35" s="85">
        <v>234578149</v>
      </c>
      <c r="H35" s="85">
        <v>69059503</v>
      </c>
      <c r="I35" s="84">
        <v>2</v>
      </c>
      <c r="J35" s="85">
        <f t="shared" si="0"/>
        <v>34529751.5</v>
      </c>
    </row>
    <row r="36" spans="2:10" ht="24" x14ac:dyDescent="0.25">
      <c r="B36" s="75">
        <v>5</v>
      </c>
      <c r="C36" s="83"/>
      <c r="D36" s="86" t="s">
        <v>92</v>
      </c>
      <c r="E36" s="86" t="s">
        <v>90</v>
      </c>
      <c r="F36" s="77">
        <v>1</v>
      </c>
      <c r="G36" s="85">
        <v>175202412</v>
      </c>
      <c r="H36" s="85">
        <v>29403303</v>
      </c>
      <c r="I36" s="84">
        <v>2</v>
      </c>
      <c r="J36" s="85">
        <f t="shared" si="0"/>
        <v>14701651.5</v>
      </c>
    </row>
    <row r="37" spans="2:10" ht="24" x14ac:dyDescent="0.25">
      <c r="B37" s="75">
        <v>6</v>
      </c>
      <c r="C37" s="83"/>
      <c r="D37" s="86" t="s">
        <v>93</v>
      </c>
      <c r="E37" s="86" t="s">
        <v>90</v>
      </c>
      <c r="F37" s="77">
        <v>1</v>
      </c>
      <c r="G37" s="85">
        <v>620093527</v>
      </c>
      <c r="H37" s="85">
        <v>437626429</v>
      </c>
      <c r="I37" s="84">
        <v>2</v>
      </c>
      <c r="J37" s="85">
        <f t="shared" si="0"/>
        <v>218813214.5</v>
      </c>
    </row>
    <row r="38" spans="2:10" ht="36" x14ac:dyDescent="0.25">
      <c r="B38" s="75">
        <v>7</v>
      </c>
      <c r="C38" s="83"/>
      <c r="D38" s="86" t="s">
        <v>94</v>
      </c>
      <c r="E38" s="86" t="s">
        <v>95</v>
      </c>
      <c r="F38" s="77">
        <v>1</v>
      </c>
      <c r="G38" s="85">
        <v>580000000</v>
      </c>
      <c r="H38" s="85">
        <v>220083592</v>
      </c>
      <c r="I38" s="84">
        <v>2</v>
      </c>
      <c r="J38" s="85">
        <f t="shared" si="0"/>
        <v>110041796</v>
      </c>
    </row>
    <row r="39" spans="2:10" ht="24" x14ac:dyDescent="0.25">
      <c r="B39" s="75">
        <v>8</v>
      </c>
      <c r="C39" s="83"/>
      <c r="D39" s="86" t="s">
        <v>96</v>
      </c>
      <c r="E39" s="86" t="s">
        <v>97</v>
      </c>
      <c r="F39" s="77">
        <v>1</v>
      </c>
      <c r="G39" s="85">
        <v>681867959</v>
      </c>
      <c r="H39" s="85">
        <v>165619701</v>
      </c>
      <c r="I39" s="84">
        <v>4</v>
      </c>
      <c r="J39" s="85">
        <f t="shared" si="0"/>
        <v>41404925.25</v>
      </c>
    </row>
    <row r="40" spans="2:10" ht="24" x14ac:dyDescent="0.25">
      <c r="B40" s="75">
        <v>9</v>
      </c>
      <c r="C40" s="83"/>
      <c r="D40" s="86" t="s">
        <v>98</v>
      </c>
      <c r="E40" s="86" t="s">
        <v>99</v>
      </c>
      <c r="F40" s="77">
        <v>1</v>
      </c>
      <c r="G40" s="85">
        <v>666000000</v>
      </c>
      <c r="H40" s="85">
        <v>230714800</v>
      </c>
      <c r="I40" s="84">
        <v>3</v>
      </c>
      <c r="J40" s="85">
        <f t="shared" si="0"/>
        <v>76904933.333333328</v>
      </c>
    </row>
    <row r="41" spans="2:10" x14ac:dyDescent="0.25">
      <c r="B41" s="75">
        <v>10</v>
      </c>
      <c r="C41" s="83"/>
      <c r="D41" s="86" t="s">
        <v>100</v>
      </c>
      <c r="E41" s="86" t="s">
        <v>101</v>
      </c>
      <c r="F41" s="77">
        <v>1</v>
      </c>
      <c r="G41" s="85">
        <v>628578620</v>
      </c>
      <c r="H41" s="85">
        <v>616810102</v>
      </c>
      <c r="I41" s="84">
        <v>6</v>
      </c>
      <c r="J41" s="85">
        <f t="shared" si="0"/>
        <v>102801683.66666667</v>
      </c>
    </row>
    <row r="42" spans="2:10" ht="24" x14ac:dyDescent="0.25">
      <c r="B42" s="75">
        <v>11</v>
      </c>
      <c r="C42" s="83"/>
      <c r="D42" s="86" t="s">
        <v>102</v>
      </c>
      <c r="E42" s="86" t="s">
        <v>90</v>
      </c>
      <c r="F42" s="77">
        <v>1</v>
      </c>
      <c r="G42" s="85">
        <v>110921407</v>
      </c>
      <c r="H42" s="85">
        <v>6037943</v>
      </c>
      <c r="I42" s="84">
        <v>2</v>
      </c>
      <c r="J42" s="85">
        <f t="shared" si="0"/>
        <v>3018971.5</v>
      </c>
    </row>
    <row r="43" spans="2:10" ht="24" x14ac:dyDescent="0.25">
      <c r="B43" s="75">
        <v>12</v>
      </c>
      <c r="C43" s="83"/>
      <c r="D43" s="86" t="s">
        <v>103</v>
      </c>
      <c r="E43" s="86" t="s">
        <v>90</v>
      </c>
      <c r="F43" s="77">
        <v>1</v>
      </c>
      <c r="G43" s="85">
        <v>47858393</v>
      </c>
      <c r="H43" s="85">
        <v>2401686</v>
      </c>
      <c r="I43" s="84">
        <v>2</v>
      </c>
      <c r="J43" s="85">
        <f t="shared" si="0"/>
        <v>1200843</v>
      </c>
    </row>
    <row r="44" spans="2:10" ht="36" x14ac:dyDescent="0.25">
      <c r="B44" s="75">
        <v>13</v>
      </c>
      <c r="C44" s="83"/>
      <c r="D44" s="86" t="s">
        <v>104</v>
      </c>
      <c r="E44" s="86" t="s">
        <v>95</v>
      </c>
      <c r="F44" s="77">
        <v>1</v>
      </c>
      <c r="G44" s="85">
        <v>1800000000</v>
      </c>
      <c r="H44" s="85">
        <v>1177000000</v>
      </c>
      <c r="I44" s="84">
        <v>12</v>
      </c>
      <c r="J44" s="85">
        <f t="shared" si="0"/>
        <v>98083333.333333328</v>
      </c>
    </row>
    <row r="45" spans="2:10" ht="36" x14ac:dyDescent="0.25">
      <c r="B45" s="75">
        <v>14</v>
      </c>
      <c r="C45" s="83"/>
      <c r="D45" s="86" t="s">
        <v>105</v>
      </c>
      <c r="E45" s="86" t="s">
        <v>106</v>
      </c>
      <c r="F45" s="77">
        <v>1</v>
      </c>
      <c r="G45" s="85">
        <v>491979249</v>
      </c>
      <c r="H45" s="85">
        <v>339513924</v>
      </c>
      <c r="I45" s="84">
        <v>6</v>
      </c>
      <c r="J45" s="85">
        <f t="shared" si="0"/>
        <v>56585654</v>
      </c>
    </row>
    <row r="46" spans="2:10" ht="36" x14ac:dyDescent="0.25">
      <c r="B46" s="75">
        <v>15</v>
      </c>
      <c r="C46" s="83"/>
      <c r="D46" s="86" t="s">
        <v>107</v>
      </c>
      <c r="E46" s="86" t="s">
        <v>108</v>
      </c>
      <c r="F46" s="77">
        <v>1</v>
      </c>
      <c r="G46" s="85">
        <v>233733949</v>
      </c>
      <c r="H46" s="85">
        <v>23373394</v>
      </c>
      <c r="I46" s="84">
        <v>2</v>
      </c>
      <c r="J46" s="85">
        <f t="shared" si="0"/>
        <v>11686697</v>
      </c>
    </row>
    <row r="47" spans="2:10" ht="24" x14ac:dyDescent="0.25">
      <c r="B47" s="75">
        <v>16</v>
      </c>
      <c r="C47" s="83"/>
      <c r="D47" s="86" t="s">
        <v>109</v>
      </c>
      <c r="E47" s="86" t="s">
        <v>110</v>
      </c>
      <c r="F47" s="77">
        <v>1</v>
      </c>
      <c r="G47" s="85">
        <v>453528534</v>
      </c>
      <c r="H47" s="85">
        <v>180676082</v>
      </c>
      <c r="I47" s="84">
        <v>5</v>
      </c>
      <c r="J47" s="85">
        <f t="shared" si="0"/>
        <v>36135216.399999999</v>
      </c>
    </row>
    <row r="48" spans="2:10" ht="24" x14ac:dyDescent="0.25">
      <c r="B48" s="75">
        <v>17</v>
      </c>
      <c r="C48" s="83"/>
      <c r="D48" s="86" t="s">
        <v>111</v>
      </c>
      <c r="E48" s="86" t="s">
        <v>90</v>
      </c>
      <c r="F48" s="77">
        <v>1</v>
      </c>
      <c r="G48" s="85">
        <v>124281137</v>
      </c>
      <c r="H48" s="85">
        <v>99909419</v>
      </c>
      <c r="I48" s="84">
        <v>2</v>
      </c>
      <c r="J48" s="85">
        <f t="shared" si="0"/>
        <v>49954709.5</v>
      </c>
    </row>
    <row r="49" spans="2:10" ht="24" x14ac:dyDescent="0.25">
      <c r="B49" s="75">
        <v>18</v>
      </c>
      <c r="C49" s="83"/>
      <c r="D49" s="86" t="s">
        <v>112</v>
      </c>
      <c r="E49" s="86" t="s">
        <v>90</v>
      </c>
      <c r="F49" s="77">
        <v>1</v>
      </c>
      <c r="G49" s="85">
        <v>53604380</v>
      </c>
      <c r="H49" s="85">
        <v>40699546</v>
      </c>
      <c r="I49" s="84">
        <v>2</v>
      </c>
      <c r="J49" s="85">
        <f t="shared" si="0"/>
        <v>20349773</v>
      </c>
    </row>
    <row r="50" spans="2:10" ht="24" x14ac:dyDescent="0.25">
      <c r="B50" s="75">
        <v>19</v>
      </c>
      <c r="C50" s="83"/>
      <c r="D50" s="86" t="s">
        <v>113</v>
      </c>
      <c r="E50" s="86" t="s">
        <v>114</v>
      </c>
      <c r="F50" s="77">
        <v>1</v>
      </c>
      <c r="G50" s="85">
        <v>123260376</v>
      </c>
      <c r="H50" s="85">
        <f>+G50</f>
        <v>123260376</v>
      </c>
      <c r="I50" s="84">
        <v>3</v>
      </c>
      <c r="J50" s="85">
        <f t="shared" si="0"/>
        <v>41086792</v>
      </c>
    </row>
    <row r="51" spans="2:10" ht="15.75" thickBot="1" x14ac:dyDescent="0.3">
      <c r="B51" s="322" t="s">
        <v>70</v>
      </c>
      <c r="C51" s="323"/>
      <c r="D51" s="323"/>
      <c r="E51" s="323"/>
      <c r="F51" s="323"/>
      <c r="G51" s="323"/>
      <c r="H51" s="323"/>
      <c r="I51" s="323"/>
      <c r="J51" s="54">
        <f>SUM(J32:J50)</f>
        <v>1170153067.9833333</v>
      </c>
    </row>
    <row r="52" spans="2:10" ht="15.75" thickBot="1" x14ac:dyDescent="0.3"/>
    <row r="53" spans="2:10" ht="76.5" x14ac:dyDescent="0.25">
      <c r="B53" s="324" t="s">
        <v>71</v>
      </c>
      <c r="C53" s="325"/>
      <c r="D53" s="173" t="s">
        <v>72</v>
      </c>
      <c r="E53" s="326" t="s">
        <v>73</v>
      </c>
      <c r="F53" s="328" t="s">
        <v>74</v>
      </c>
      <c r="G53" s="325"/>
      <c r="H53" s="173" t="s">
        <v>75</v>
      </c>
      <c r="I53" s="328" t="s">
        <v>76</v>
      </c>
      <c r="J53" s="330"/>
    </row>
    <row r="54" spans="2:10" x14ac:dyDescent="0.25">
      <c r="B54" s="332" t="s">
        <v>77</v>
      </c>
      <c r="C54" s="333"/>
      <c r="D54" s="88" t="s">
        <v>69</v>
      </c>
      <c r="E54" s="327"/>
      <c r="F54" s="319" t="s">
        <v>77</v>
      </c>
      <c r="G54" s="320"/>
      <c r="H54" s="89" t="s">
        <v>65</v>
      </c>
      <c r="I54" s="319"/>
      <c r="J54" s="331"/>
    </row>
    <row r="55" spans="2:10" ht="53.25" customHeight="1" thickBot="1" x14ac:dyDescent="0.3">
      <c r="B55" s="313">
        <v>1509756463</v>
      </c>
      <c r="C55" s="314">
        <f>(6782222351-1713713979)</f>
        <v>5068508372</v>
      </c>
      <c r="D55" s="172">
        <f>+J51</f>
        <v>1170153067.9833333</v>
      </c>
      <c r="E55" s="56"/>
      <c r="F55" s="315">
        <f>(B55-D55)</f>
        <v>339603395.01666665</v>
      </c>
      <c r="G55" s="316"/>
      <c r="H55" s="87">
        <v>0.05</v>
      </c>
      <c r="I55" s="317">
        <f>+F55*H55</f>
        <v>16980169.750833333</v>
      </c>
      <c r="J55" s="318"/>
    </row>
    <row r="56" spans="2:10" x14ac:dyDescent="0.25">
      <c r="B56" s="58" t="s">
        <v>78</v>
      </c>
      <c r="C56" s="58"/>
      <c r="D56" s="58"/>
      <c r="E56" s="58"/>
      <c r="F56" s="58"/>
      <c r="G56" s="58"/>
      <c r="H56" s="47"/>
    </row>
    <row r="57" spans="2:10" x14ac:dyDescent="0.25">
      <c r="B57" s="321" t="s">
        <v>79</v>
      </c>
      <c r="C57" s="321"/>
      <c r="D57" s="321"/>
      <c r="E57" s="60"/>
      <c r="F57" s="61"/>
      <c r="G57" s="61"/>
      <c r="H57" s="61"/>
      <c r="I57" s="61"/>
      <c r="J57" s="61"/>
    </row>
    <row r="58" spans="2:10" x14ac:dyDescent="0.25">
      <c r="B58" s="59" t="s">
        <v>115</v>
      </c>
      <c r="C58" s="74">
        <f>(I13)+(I25)+(I55)</f>
        <v>1631290263.5441024</v>
      </c>
      <c r="E58" s="60" t="s">
        <v>116</v>
      </c>
    </row>
    <row r="59" spans="2:10" x14ac:dyDescent="0.25">
      <c r="B59" s="59" t="s">
        <v>117</v>
      </c>
      <c r="C59" s="74">
        <f>22739037543/14</f>
        <v>1624216967.3571429</v>
      </c>
      <c r="D59" s="78" t="s">
        <v>118</v>
      </c>
    </row>
    <row r="61" spans="2:10" x14ac:dyDescent="0.25">
      <c r="C61" s="79"/>
    </row>
    <row r="63" spans="2:10" x14ac:dyDescent="0.25">
      <c r="C63" s="74"/>
    </row>
    <row r="65" spans="1:1" ht="51.75" customHeight="1" x14ac:dyDescent="0.25"/>
    <row r="67" spans="1:1" x14ac:dyDescent="0.25">
      <c r="A67" s="59"/>
    </row>
  </sheetData>
  <mergeCells count="42">
    <mergeCell ref="B12:C12"/>
    <mergeCell ref="F12:G12"/>
    <mergeCell ref="B21:I21"/>
    <mergeCell ref="B23:C23"/>
    <mergeCell ref="C2:C3"/>
    <mergeCell ref="D2:D3"/>
    <mergeCell ref="E2:E3"/>
    <mergeCell ref="B9:I9"/>
    <mergeCell ref="B11:C11"/>
    <mergeCell ref="E11:E12"/>
    <mergeCell ref="F23:G23"/>
    <mergeCell ref="I23:J24"/>
    <mergeCell ref="B24:C24"/>
    <mergeCell ref="F24:G24"/>
    <mergeCell ref="F11:G11"/>
    <mergeCell ref="I11:J12"/>
    <mergeCell ref="B13:C13"/>
    <mergeCell ref="F13:G13"/>
    <mergeCell ref="I13:J13"/>
    <mergeCell ref="B15:D15"/>
    <mergeCell ref="E30:E31"/>
    <mergeCell ref="C17:C18"/>
    <mergeCell ref="D17:D18"/>
    <mergeCell ref="E17:E18"/>
    <mergeCell ref="E23:E24"/>
    <mergeCell ref="B25:C25"/>
    <mergeCell ref="B51:I51"/>
    <mergeCell ref="B53:C53"/>
    <mergeCell ref="E53:E54"/>
    <mergeCell ref="F53:G53"/>
    <mergeCell ref="I25:J25"/>
    <mergeCell ref="F25:G25"/>
    <mergeCell ref="B28:D28"/>
    <mergeCell ref="C30:C31"/>
    <mergeCell ref="I53:J54"/>
    <mergeCell ref="D30:D31"/>
    <mergeCell ref="B54:C54"/>
    <mergeCell ref="B55:C55"/>
    <mergeCell ref="F55:G55"/>
    <mergeCell ref="I55:J55"/>
    <mergeCell ref="F54:G54"/>
    <mergeCell ref="B57:D57"/>
  </mergeCells>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AB20"/>
  <sheetViews>
    <sheetView topLeftCell="R7" zoomScale="85" zoomScaleNormal="85" zoomScaleSheetLayoutView="55" zoomScalePageLayoutView="70" workbookViewId="0">
      <selection activeCell="Y10" sqref="Y10"/>
    </sheetView>
  </sheetViews>
  <sheetFormatPr baseColWidth="10" defaultColWidth="11.42578125" defaultRowHeight="12.75" x14ac:dyDescent="0.25"/>
  <cols>
    <col min="1" max="1" width="5.85546875" style="95" customWidth="1"/>
    <col min="2" max="2" width="32.7109375" style="95" customWidth="1"/>
    <col min="3" max="3" width="12.28515625" style="95" customWidth="1"/>
    <col min="4" max="4" width="9.28515625" style="95" customWidth="1"/>
    <col min="5" max="5" width="33.42578125" style="95" customWidth="1"/>
    <col min="6" max="6" width="30.42578125" style="95" customWidth="1"/>
    <col min="7" max="7" width="19.28515625" style="94" customWidth="1"/>
    <col min="8" max="8" width="59.7109375" style="95" customWidth="1"/>
    <col min="9" max="9" width="17" style="95" customWidth="1"/>
    <col min="10" max="10" width="16.42578125" style="94" customWidth="1"/>
    <col min="11" max="11" width="20" style="95" bestFit="1" customWidth="1"/>
    <col min="12" max="12" width="20.7109375" style="94" bestFit="1" customWidth="1"/>
    <col min="13" max="13" width="17.140625" style="94" bestFit="1" customWidth="1"/>
    <col min="14" max="15" width="17.140625" style="94" customWidth="1"/>
    <col min="16" max="16" width="32" style="94" customWidth="1"/>
    <col min="17" max="17" width="15.7109375" style="95" customWidth="1"/>
    <col min="18" max="18" width="10.140625" style="95" customWidth="1"/>
    <col min="19" max="20" width="18.7109375" style="95" customWidth="1"/>
    <col min="21" max="21" width="18.42578125" style="95" customWidth="1"/>
    <col min="22" max="22" width="21.42578125" style="94" customWidth="1"/>
    <col min="23" max="23" width="32" style="94" customWidth="1"/>
    <col min="24" max="24" width="77" style="95" customWidth="1"/>
    <col min="25" max="16384" width="11.42578125" style="95"/>
  </cols>
  <sheetData>
    <row r="1" spans="1:28" ht="38.1" customHeight="1" x14ac:dyDescent="0.25">
      <c r="A1" s="344" t="str">
        <f>+'EVALUACIÓN CONSOLIDADA'!A1:G1</f>
        <v>EVALUACION INVITACIÓN ABIERTA No. IC - 019 - 2016</v>
      </c>
      <c r="B1" s="344"/>
      <c r="C1" s="344"/>
      <c r="D1" s="344"/>
      <c r="E1" s="344"/>
      <c r="F1" s="344"/>
      <c r="G1" s="344"/>
      <c r="H1" s="344"/>
      <c r="I1" s="344"/>
      <c r="J1" s="344"/>
      <c r="K1" s="344"/>
      <c r="L1" s="344"/>
      <c r="M1" s="344"/>
      <c r="N1" s="344"/>
      <c r="O1" s="344"/>
      <c r="P1" s="344"/>
      <c r="Q1" s="344"/>
      <c r="R1" s="344"/>
      <c r="S1" s="344"/>
      <c r="T1" s="344"/>
      <c r="U1" s="344"/>
      <c r="V1" s="344"/>
      <c r="W1" s="344"/>
      <c r="X1" s="344"/>
      <c r="Y1" s="130"/>
      <c r="Z1" s="130"/>
      <c r="AA1" s="130"/>
      <c r="AB1" s="130"/>
    </row>
    <row r="2" spans="1:28" ht="55.5" customHeight="1" x14ac:dyDescent="0.25">
      <c r="A2" s="345" t="str">
        <f>+'EVALUACIÓN CONSOLIDADA'!A2:G2</f>
        <v>OBJETO: INTERVENTORÍA TÉCNICA, ADMINISTRATIVA, CONTABLE, LEGAL Y FINANCIERA DE LAS OBRAS DE REFORZAMIENTO ESTRUCTURAL DEL EDIFICIO PERTENECIENTE AL INSTITUTO COLOMBIANO PARA LA EVALUACIÓN DE LA EDUCACIÓN – ICFES, UBICADO EN LA CALLE 17 No. 3-40 DE LA CIUDAD DE BOGOTÁ D.C.</v>
      </c>
      <c r="B2" s="345"/>
      <c r="C2" s="345"/>
      <c r="D2" s="345"/>
      <c r="E2" s="345"/>
      <c r="F2" s="345"/>
      <c r="G2" s="345"/>
      <c r="H2" s="345"/>
      <c r="I2" s="345"/>
      <c r="J2" s="345"/>
      <c r="K2" s="345"/>
      <c r="L2" s="345"/>
      <c r="M2" s="345"/>
      <c r="N2" s="345"/>
      <c r="O2" s="345"/>
      <c r="P2" s="345"/>
      <c r="Q2" s="345"/>
      <c r="R2" s="345"/>
      <c r="S2" s="345"/>
      <c r="T2" s="345"/>
      <c r="U2" s="345"/>
      <c r="V2" s="345"/>
      <c r="W2" s="345"/>
      <c r="X2" s="345"/>
      <c r="Y2" s="103"/>
      <c r="Z2" s="103"/>
      <c r="AA2" s="103"/>
      <c r="AB2" s="103"/>
    </row>
    <row r="3" spans="1:28" ht="18" customHeight="1" x14ac:dyDescent="0.25">
      <c r="A3" s="345" t="s">
        <v>235</v>
      </c>
      <c r="B3" s="345"/>
      <c r="C3" s="345"/>
      <c r="D3" s="345"/>
      <c r="E3" s="345"/>
      <c r="F3" s="345"/>
      <c r="G3" s="345"/>
      <c r="H3" s="345"/>
      <c r="I3" s="345"/>
      <c r="J3" s="345"/>
      <c r="K3" s="345"/>
      <c r="L3" s="345"/>
      <c r="M3" s="345"/>
      <c r="N3" s="345"/>
      <c r="O3" s="345"/>
      <c r="P3" s="345"/>
      <c r="Q3" s="345"/>
      <c r="R3" s="345"/>
      <c r="S3" s="345"/>
      <c r="T3" s="345"/>
      <c r="U3" s="345"/>
      <c r="V3" s="345"/>
      <c r="W3" s="345"/>
      <c r="X3" s="345"/>
      <c r="Y3" s="102"/>
      <c r="Z3" s="102"/>
      <c r="AA3" s="102"/>
      <c r="AB3" s="102"/>
    </row>
    <row r="4" spans="1:28" ht="21.75" customHeight="1" x14ac:dyDescent="0.25">
      <c r="A4" s="345" t="s">
        <v>14</v>
      </c>
      <c r="B4" s="345"/>
      <c r="C4" s="345"/>
      <c r="D4" s="345"/>
      <c r="E4" s="345"/>
      <c r="F4" s="345"/>
      <c r="G4" s="345"/>
      <c r="H4" s="345"/>
      <c r="I4" s="345"/>
      <c r="J4" s="345"/>
      <c r="K4" s="345"/>
      <c r="L4" s="345"/>
      <c r="M4" s="345"/>
      <c r="N4" s="345"/>
      <c r="O4" s="345"/>
      <c r="P4" s="345"/>
      <c r="Q4" s="345"/>
      <c r="R4" s="345"/>
      <c r="S4" s="345"/>
      <c r="T4" s="345"/>
      <c r="U4" s="345"/>
      <c r="V4" s="345"/>
      <c r="W4" s="345"/>
      <c r="X4" s="345"/>
      <c r="Y4" s="102"/>
      <c r="Z4" s="102"/>
      <c r="AA4" s="102"/>
      <c r="AB4" s="102"/>
    </row>
    <row r="5" spans="1:28" ht="24.75" customHeight="1" x14ac:dyDescent="0.25">
      <c r="A5" s="346" t="s">
        <v>239</v>
      </c>
      <c r="B5" s="346"/>
      <c r="C5" s="346"/>
      <c r="D5" s="346"/>
      <c r="E5" s="346"/>
      <c r="F5" s="346"/>
      <c r="G5" s="115"/>
      <c r="H5" s="114"/>
      <c r="I5" s="114"/>
      <c r="J5" s="117"/>
      <c r="K5" s="114"/>
      <c r="L5" s="113"/>
      <c r="M5" s="113"/>
      <c r="N5" s="113"/>
      <c r="O5" s="113"/>
      <c r="P5" s="113"/>
      <c r="Q5" s="114"/>
      <c r="R5" s="114"/>
      <c r="S5" s="116"/>
      <c r="T5" s="116"/>
      <c r="U5" s="116"/>
      <c r="V5" s="117"/>
      <c r="W5" s="113"/>
      <c r="Y5" s="104"/>
      <c r="Z5" s="104"/>
      <c r="AA5" s="105"/>
      <c r="AB5" s="106"/>
    </row>
    <row r="6" spans="1:28" ht="60.75" customHeight="1" thickBot="1" x14ac:dyDescent="0.3">
      <c r="A6" s="347" t="s">
        <v>214</v>
      </c>
      <c r="B6" s="347"/>
      <c r="C6" s="347"/>
      <c r="D6" s="347"/>
      <c r="E6" s="347"/>
      <c r="F6" s="347"/>
      <c r="G6" s="347"/>
      <c r="H6" s="347"/>
      <c r="I6" s="347"/>
      <c r="J6" s="347"/>
      <c r="K6" s="347"/>
      <c r="L6" s="347"/>
      <c r="M6" s="347"/>
      <c r="N6" s="347"/>
      <c r="O6" s="347"/>
      <c r="P6" s="347"/>
      <c r="Q6" s="347"/>
      <c r="R6" s="347"/>
      <c r="S6" s="347"/>
      <c r="T6" s="347"/>
      <c r="U6" s="347"/>
      <c r="V6" s="347"/>
      <c r="W6" s="347"/>
      <c r="X6" s="347"/>
      <c r="Y6" s="107"/>
      <c r="Z6" s="107"/>
      <c r="AA6" s="107"/>
      <c r="AB6" s="107"/>
    </row>
    <row r="7" spans="1:28" ht="33.75" customHeight="1" x14ac:dyDescent="0.25">
      <c r="A7" s="349" t="s">
        <v>0</v>
      </c>
      <c r="B7" s="351" t="s">
        <v>1</v>
      </c>
      <c r="C7" s="348" t="s">
        <v>15</v>
      </c>
      <c r="D7" s="365" t="s">
        <v>16</v>
      </c>
      <c r="E7" s="348" t="s">
        <v>17</v>
      </c>
      <c r="F7" s="348" t="s">
        <v>18</v>
      </c>
      <c r="G7" s="348" t="s">
        <v>19</v>
      </c>
      <c r="H7" s="348" t="s">
        <v>20</v>
      </c>
      <c r="I7" s="353" t="s">
        <v>23</v>
      </c>
      <c r="J7" s="353" t="s">
        <v>132</v>
      </c>
      <c r="K7" s="348" t="s">
        <v>268</v>
      </c>
      <c r="L7" s="348"/>
      <c r="M7" s="348"/>
      <c r="N7" s="367" t="s">
        <v>21</v>
      </c>
      <c r="O7" s="356" t="s">
        <v>143</v>
      </c>
      <c r="P7" s="356" t="s">
        <v>145</v>
      </c>
      <c r="Q7" s="348" t="s">
        <v>22</v>
      </c>
      <c r="R7" s="348"/>
      <c r="S7" s="348"/>
      <c r="T7" s="348"/>
      <c r="U7" s="348"/>
      <c r="V7" s="348"/>
      <c r="W7" s="356" t="s">
        <v>146</v>
      </c>
      <c r="X7" s="359" t="s">
        <v>136</v>
      </c>
    </row>
    <row r="8" spans="1:28" ht="13.5" customHeight="1" x14ac:dyDescent="0.25">
      <c r="A8" s="350"/>
      <c r="B8" s="352"/>
      <c r="C8" s="343"/>
      <c r="D8" s="366"/>
      <c r="E8" s="342"/>
      <c r="F8" s="342"/>
      <c r="G8" s="343"/>
      <c r="H8" s="342"/>
      <c r="I8" s="354"/>
      <c r="J8" s="354"/>
      <c r="K8" s="342" t="s">
        <v>24</v>
      </c>
      <c r="L8" s="342" t="s">
        <v>25</v>
      </c>
      <c r="M8" s="342" t="s">
        <v>26</v>
      </c>
      <c r="N8" s="368"/>
      <c r="O8" s="357"/>
      <c r="P8" s="357"/>
      <c r="Q8" s="342" t="s">
        <v>27</v>
      </c>
      <c r="R8" s="342" t="s">
        <v>28</v>
      </c>
      <c r="S8" s="342" t="s">
        <v>29</v>
      </c>
      <c r="T8" s="342"/>
      <c r="U8" s="342"/>
      <c r="V8" s="342" t="s">
        <v>144</v>
      </c>
      <c r="W8" s="357"/>
      <c r="X8" s="360"/>
    </row>
    <row r="9" spans="1:28" ht="65.25" customHeight="1" x14ac:dyDescent="0.25">
      <c r="A9" s="350"/>
      <c r="B9" s="352"/>
      <c r="C9" s="343"/>
      <c r="D9" s="366"/>
      <c r="E9" s="342"/>
      <c r="F9" s="342"/>
      <c r="G9" s="343"/>
      <c r="H9" s="342"/>
      <c r="I9" s="355"/>
      <c r="J9" s="355"/>
      <c r="K9" s="342"/>
      <c r="L9" s="342"/>
      <c r="M9" s="342"/>
      <c r="N9" s="368"/>
      <c r="O9" s="357"/>
      <c r="P9" s="357"/>
      <c r="Q9" s="343"/>
      <c r="R9" s="343"/>
      <c r="S9" s="273" t="s">
        <v>30</v>
      </c>
      <c r="T9" s="342" t="s">
        <v>31</v>
      </c>
      <c r="U9" s="342"/>
      <c r="V9" s="343"/>
      <c r="W9" s="357"/>
      <c r="X9" s="360"/>
    </row>
    <row r="10" spans="1:28" ht="69.75" customHeight="1" x14ac:dyDescent="0.25">
      <c r="A10" s="350"/>
      <c r="B10" s="352"/>
      <c r="C10" s="343"/>
      <c r="D10" s="366"/>
      <c r="E10" s="342"/>
      <c r="F10" s="342"/>
      <c r="G10" s="343"/>
      <c r="H10" s="342"/>
      <c r="I10" s="273"/>
      <c r="J10" s="274"/>
      <c r="K10" s="275" t="s">
        <v>32</v>
      </c>
      <c r="L10" s="275" t="s">
        <v>32</v>
      </c>
      <c r="M10" s="342"/>
      <c r="N10" s="369"/>
      <c r="O10" s="358"/>
      <c r="P10" s="358"/>
      <c r="Q10" s="343"/>
      <c r="R10" s="343"/>
      <c r="S10" s="273" t="s">
        <v>33</v>
      </c>
      <c r="T10" s="273" t="s">
        <v>33</v>
      </c>
      <c r="U10" s="273" t="s">
        <v>34</v>
      </c>
      <c r="V10" s="343"/>
      <c r="W10" s="358"/>
      <c r="X10" s="360"/>
    </row>
    <row r="11" spans="1:28" s="122" customFormat="1" ht="44.25" customHeight="1" thickBot="1" x14ac:dyDescent="0.3">
      <c r="A11" s="191">
        <v>1</v>
      </c>
      <c r="B11" s="190" t="str">
        <f>+'EVALUACIÓN CONSOLIDADA'!B6</f>
        <v>CONSORCIO INTERVENTORÍA REFORZAMIENTO</v>
      </c>
      <c r="C11" s="125">
        <v>1</v>
      </c>
      <c r="D11" s="125" t="s">
        <v>241</v>
      </c>
      <c r="E11" s="125" t="s">
        <v>242</v>
      </c>
      <c r="F11" s="125" t="s">
        <v>243</v>
      </c>
      <c r="G11" s="125" t="s">
        <v>244</v>
      </c>
      <c r="H11" s="125" t="s">
        <v>245</v>
      </c>
      <c r="I11" s="125" t="s">
        <v>246</v>
      </c>
      <c r="J11" s="125">
        <v>17</v>
      </c>
      <c r="K11" s="152">
        <v>38099</v>
      </c>
      <c r="L11" s="152">
        <v>38457</v>
      </c>
      <c r="M11" s="125" t="str">
        <f>IF((N11="X"),"NO CUMPLE",IF((N11&gt;=1000),"CUMPLE","NO CUMPLE"))</f>
        <v>CUMPLE</v>
      </c>
      <c r="N11" s="126">
        <v>6875</v>
      </c>
      <c r="O11" s="188">
        <f>SUM(N11:N11)</f>
        <v>6875</v>
      </c>
      <c r="P11" s="189">
        <v>250</v>
      </c>
      <c r="Q11" s="125" t="s">
        <v>247</v>
      </c>
      <c r="R11" s="127">
        <v>0.499</v>
      </c>
      <c r="S11" s="128">
        <v>228899900</v>
      </c>
      <c r="T11" s="128">
        <f>+S11*R11</f>
        <v>114221050.09999999</v>
      </c>
      <c r="U11" s="126">
        <f>+T11/SMMLV!C22</f>
        <v>319.0532125698324</v>
      </c>
      <c r="V11" s="188">
        <f>SUM(U11:U11)</f>
        <v>319.0532125698324</v>
      </c>
      <c r="W11" s="189">
        <v>250</v>
      </c>
      <c r="X11" s="129"/>
    </row>
    <row r="12" spans="1:28" ht="24.75" customHeight="1" thickBot="1" x14ac:dyDescent="0.3">
      <c r="A12" s="176"/>
      <c r="B12" s="176"/>
      <c r="C12" s="177"/>
      <c r="D12" s="178"/>
      <c r="E12" s="178"/>
      <c r="F12" s="179"/>
      <c r="G12" s="180"/>
      <c r="H12" s="181"/>
      <c r="I12" s="181"/>
      <c r="J12" s="182"/>
      <c r="K12" s="362"/>
      <c r="L12" s="363"/>
      <c r="M12" s="363"/>
      <c r="N12" s="364"/>
      <c r="O12" s="162" t="str">
        <f>IF((O11="X"),"NO CUMPLE",IF((O11&gt;=7700),"CUMPLE","NO CUMPLE"))</f>
        <v>NO CUMPLE</v>
      </c>
      <c r="P12" s="186">
        <f>SUM(P11:P11)</f>
        <v>250</v>
      </c>
      <c r="Q12" s="163"/>
      <c r="R12" s="163"/>
      <c r="S12" s="163"/>
      <c r="T12" s="163"/>
      <c r="U12" s="163"/>
      <c r="V12" s="164" t="str">
        <f>IF((V11="X"),"NO CUMPLE",IF((V11&gt;=250),"CUMPLE","NO CUMPLE"))</f>
        <v>CUMPLE</v>
      </c>
      <c r="W12" s="186">
        <f>SUM(W11:W11)</f>
        <v>250</v>
      </c>
      <c r="X12" s="162"/>
    </row>
    <row r="13" spans="1:28" ht="15.75" x14ac:dyDescent="0.2">
      <c r="B13" s="119"/>
      <c r="C13" s="121"/>
      <c r="D13" s="187"/>
      <c r="E13" s="187"/>
      <c r="F13" s="99"/>
      <c r="J13" s="95"/>
      <c r="L13" s="95"/>
      <c r="M13" s="95"/>
      <c r="N13" s="95"/>
      <c r="O13" s="95"/>
      <c r="P13" s="95"/>
      <c r="V13" s="95"/>
      <c r="W13" s="95"/>
    </row>
    <row r="14" spans="1:28" ht="15.75" x14ac:dyDescent="0.25">
      <c r="A14" s="100" t="s">
        <v>120</v>
      </c>
      <c r="B14" s="119"/>
      <c r="J14" s="95"/>
      <c r="L14" s="95"/>
      <c r="M14" s="95"/>
      <c r="N14" s="95"/>
      <c r="O14" s="95"/>
      <c r="P14" s="95"/>
      <c r="V14" s="95"/>
      <c r="W14" s="95"/>
    </row>
    <row r="15" spans="1:28" ht="15.75" x14ac:dyDescent="0.25">
      <c r="B15" s="119"/>
      <c r="J15" s="95"/>
      <c r="L15" s="95"/>
      <c r="M15" s="95"/>
      <c r="N15" s="95"/>
      <c r="O15" s="95"/>
      <c r="P15" s="95"/>
      <c r="V15" s="95"/>
      <c r="W15" s="95"/>
    </row>
    <row r="16" spans="1:28" ht="15.75" x14ac:dyDescent="0.25">
      <c r="B16" s="119"/>
      <c r="J16" s="95"/>
      <c r="L16" s="95"/>
      <c r="M16" s="95"/>
      <c r="N16" s="95"/>
      <c r="O16" s="95"/>
      <c r="P16" s="95"/>
      <c r="V16" s="95"/>
      <c r="W16" s="95"/>
    </row>
    <row r="17" spans="2:23" ht="15.75" x14ac:dyDescent="0.2">
      <c r="B17" s="119"/>
      <c r="C17" s="121" t="s">
        <v>130</v>
      </c>
      <c r="F17" s="99"/>
      <c r="J17" s="95"/>
      <c r="L17" s="95"/>
      <c r="M17" s="95"/>
      <c r="N17" s="95"/>
      <c r="O17" s="95"/>
      <c r="P17" s="95"/>
      <c r="V17" s="95"/>
      <c r="W17" s="95"/>
    </row>
    <row r="18" spans="2:23" ht="15.75" x14ac:dyDescent="0.2">
      <c r="B18" s="120"/>
      <c r="C18" s="121" t="s">
        <v>35</v>
      </c>
      <c r="D18" s="187"/>
      <c r="E18" s="187"/>
      <c r="F18" s="99"/>
      <c r="J18" s="95"/>
      <c r="L18" s="95"/>
      <c r="M18" s="95"/>
      <c r="N18" s="95"/>
      <c r="O18" s="95"/>
      <c r="P18" s="95"/>
      <c r="V18" s="95"/>
      <c r="W18" s="95"/>
    </row>
    <row r="19" spans="2:23" ht="15.75" x14ac:dyDescent="0.25">
      <c r="C19" s="361" t="s">
        <v>131</v>
      </c>
      <c r="D19" s="361"/>
      <c r="E19" s="361"/>
      <c r="F19" s="361"/>
      <c r="J19" s="95"/>
      <c r="L19" s="95"/>
      <c r="M19" s="95"/>
      <c r="N19" s="95"/>
      <c r="O19" s="95"/>
      <c r="P19" s="95"/>
      <c r="V19" s="95"/>
      <c r="W19" s="95"/>
    </row>
    <row r="20" spans="2:23" x14ac:dyDescent="0.2">
      <c r="F20" s="99"/>
      <c r="J20" s="95"/>
      <c r="L20" s="95"/>
      <c r="M20" s="95"/>
      <c r="N20" s="95"/>
      <c r="O20" s="95"/>
      <c r="P20" s="95"/>
      <c r="V20" s="95"/>
      <c r="W20" s="95"/>
    </row>
  </sheetData>
  <mergeCells count="33">
    <mergeCell ref="X7:X10"/>
    <mergeCell ref="C19:F19"/>
    <mergeCell ref="I7:I9"/>
    <mergeCell ref="K12:N12"/>
    <mergeCell ref="D7:D10"/>
    <mergeCell ref="E7:E10"/>
    <mergeCell ref="F7:F10"/>
    <mergeCell ref="N7:N10"/>
    <mergeCell ref="K8:K9"/>
    <mergeCell ref="L8:L9"/>
    <mergeCell ref="M8:M10"/>
    <mergeCell ref="K7:M7"/>
    <mergeCell ref="R8:R10"/>
    <mergeCell ref="S8:U8"/>
    <mergeCell ref="C7:C10"/>
    <mergeCell ref="W7:W10"/>
    <mergeCell ref="P7:P10"/>
    <mergeCell ref="Q8:Q10"/>
    <mergeCell ref="A1:X1"/>
    <mergeCell ref="A2:X2"/>
    <mergeCell ref="A3:X3"/>
    <mergeCell ref="A4:X4"/>
    <mergeCell ref="A5:F5"/>
    <mergeCell ref="A6:X6"/>
    <mergeCell ref="G7:G10"/>
    <mergeCell ref="H7:H10"/>
    <mergeCell ref="A7:A10"/>
    <mergeCell ref="B7:B10"/>
    <mergeCell ref="Q7:V7"/>
    <mergeCell ref="V8:V10"/>
    <mergeCell ref="T9:U9"/>
    <mergeCell ref="J7:J9"/>
    <mergeCell ref="O7:O10"/>
  </mergeCells>
  <printOptions horizontalCentered="1" verticalCentered="1"/>
  <pageMargins left="0.55118110236220474" right="0.59055118110236227" top="0.47244094488188981" bottom="0.47244094488188981" header="0.31496062992125984" footer="0.31496062992125984"/>
  <pageSetup scale="41" fitToWidth="2" fitToHeight="3" pageOrder="overThenDown" orientation="landscape" r:id="rId1"/>
  <drawing r:id="rId2"/>
  <legacyDrawing r:id="rId3"/>
  <oleObjects>
    <mc:AlternateContent xmlns:mc="http://schemas.openxmlformats.org/markup-compatibility/2006">
      <mc:Choice Requires="x14">
        <oleObject progId="PBrush" shapeId="26375" r:id="rId4">
          <objectPr defaultSize="0" autoPict="0" r:id="rId5">
            <anchor moveWithCells="1" sizeWithCells="1">
              <from>
                <xdr:col>0</xdr:col>
                <xdr:colOff>142875</xdr:colOff>
                <xdr:row>0</xdr:row>
                <xdr:rowOff>104775</xdr:rowOff>
              </from>
              <to>
                <xdr:col>1</xdr:col>
                <xdr:colOff>1095375</xdr:colOff>
                <xdr:row>1</xdr:row>
                <xdr:rowOff>295275</xdr:rowOff>
              </to>
            </anchor>
          </objectPr>
        </oleObject>
      </mc:Choice>
      <mc:Fallback>
        <oleObject progId="PBrush" shapeId="26375" r:id="rId4"/>
      </mc:Fallback>
    </mc:AlternateContent>
  </oleObjec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X27"/>
  <sheetViews>
    <sheetView topLeftCell="P1" zoomScale="115" zoomScaleNormal="115" zoomScaleSheetLayoutView="55" zoomScalePageLayoutView="70" workbookViewId="0">
      <selection activeCell="C9" sqref="C9:C10"/>
    </sheetView>
  </sheetViews>
  <sheetFormatPr baseColWidth="10" defaultColWidth="11.42578125" defaultRowHeight="12.75" x14ac:dyDescent="0.25"/>
  <cols>
    <col min="1" max="1" width="12.28515625" style="95" customWidth="1"/>
    <col min="2" max="2" width="21.85546875" style="95" customWidth="1"/>
    <col min="3" max="3" width="37.7109375" style="95" customWidth="1"/>
    <col min="4" max="4" width="9.28515625" style="95" customWidth="1"/>
    <col min="5" max="5" width="15.140625" style="95" customWidth="1"/>
    <col min="6" max="6" width="21.42578125" style="95" customWidth="1"/>
    <col min="7" max="7" width="19.28515625" style="94" customWidth="1"/>
    <col min="8" max="8" width="16.85546875" style="95" customWidth="1"/>
    <col min="9" max="9" width="17" style="95" customWidth="1"/>
    <col min="10" max="10" width="20.7109375" style="94" bestFit="1" customWidth="1"/>
    <col min="11" max="11" width="9.5703125" style="94" customWidth="1"/>
    <col min="12" max="12" width="40.85546875" style="94" customWidth="1"/>
    <col min="13" max="13" width="13.85546875" style="94" customWidth="1"/>
    <col min="14" max="14" width="13.42578125" style="94" customWidth="1"/>
    <col min="15" max="15" width="15.7109375" style="95" customWidth="1"/>
    <col min="16" max="16" width="34.85546875" style="95" customWidth="1"/>
    <col min="17" max="17" width="53.5703125" style="95" customWidth="1"/>
    <col min="18" max="18" width="21.42578125" style="94" customWidth="1"/>
    <col min="19" max="19" width="32" style="94" customWidth="1"/>
    <col min="20" max="20" width="77" style="95" customWidth="1"/>
    <col min="21" max="16384" width="11.42578125" style="95"/>
  </cols>
  <sheetData>
    <row r="1" spans="1:24" ht="38.1" customHeight="1" x14ac:dyDescent="0.25">
      <c r="A1" s="344" t="str">
        <f>+'EVALUACIÓN CONSOLIDADA'!A1:G1</f>
        <v>EVALUACION INVITACIÓN ABIERTA No. IC - 019 - 2016</v>
      </c>
      <c r="B1" s="344"/>
      <c r="C1" s="344"/>
      <c r="D1" s="344"/>
      <c r="E1" s="344"/>
      <c r="F1" s="344"/>
      <c r="G1" s="344"/>
      <c r="H1" s="344"/>
      <c r="I1" s="344"/>
      <c r="J1" s="344"/>
      <c r="K1" s="344"/>
      <c r="L1" s="344"/>
      <c r="M1" s="344"/>
      <c r="N1" s="344"/>
      <c r="O1" s="344"/>
      <c r="P1" s="344"/>
      <c r="Q1" s="344"/>
      <c r="R1" s="344"/>
      <c r="S1" s="344"/>
      <c r="T1" s="344"/>
      <c r="U1" s="130"/>
      <c r="V1" s="130"/>
      <c r="W1" s="130"/>
      <c r="X1" s="130"/>
    </row>
    <row r="2" spans="1:24" ht="40.5" customHeight="1" x14ac:dyDescent="0.25">
      <c r="A2" s="345" t="str">
        <f>+'EVALUACIÓN CONSOLIDADA'!A2:G2</f>
        <v>OBJETO: INTERVENTORÍA TÉCNICA, ADMINISTRATIVA, CONTABLE, LEGAL Y FINANCIERA DE LAS OBRAS DE REFORZAMIENTO ESTRUCTURAL DEL EDIFICIO PERTENECIENTE AL INSTITUTO COLOMBIANO PARA LA EVALUACIÓN DE LA EDUCACIÓN – ICFES, UBICADO EN LA CALLE 17 No. 3-40 DE LA CIUDAD DE BOGOTÁ D.C.</v>
      </c>
      <c r="B2" s="345"/>
      <c r="C2" s="345"/>
      <c r="D2" s="345"/>
      <c r="E2" s="345"/>
      <c r="F2" s="345"/>
      <c r="G2" s="345"/>
      <c r="H2" s="345"/>
      <c r="I2" s="345"/>
      <c r="J2" s="345"/>
      <c r="K2" s="345"/>
      <c r="L2" s="345"/>
      <c r="M2" s="345"/>
      <c r="N2" s="345"/>
      <c r="O2" s="345"/>
      <c r="P2" s="345"/>
      <c r="Q2" s="345"/>
      <c r="R2" s="251"/>
      <c r="S2" s="251"/>
      <c r="T2" s="251"/>
      <c r="U2" s="103"/>
      <c r="V2" s="103"/>
      <c r="W2" s="103"/>
      <c r="X2" s="103"/>
    </row>
    <row r="3" spans="1:24" ht="18" customHeight="1" x14ac:dyDescent="0.25">
      <c r="A3" s="251"/>
      <c r="B3" s="251"/>
      <c r="C3" s="251"/>
      <c r="D3" s="251"/>
      <c r="E3" s="251"/>
      <c r="F3" s="251"/>
      <c r="G3" s="251"/>
      <c r="H3" s="251"/>
      <c r="I3" s="251"/>
      <c r="J3" s="251"/>
      <c r="K3" s="251"/>
      <c r="L3" s="251"/>
      <c r="M3" s="251"/>
      <c r="N3" s="251"/>
      <c r="O3" s="251"/>
      <c r="P3" s="251"/>
      <c r="Q3" s="251"/>
      <c r="R3" s="251"/>
      <c r="S3" s="251"/>
      <c r="T3" s="251"/>
      <c r="U3" s="102"/>
      <c r="V3" s="102"/>
      <c r="W3" s="102"/>
      <c r="X3" s="102"/>
    </row>
    <row r="4" spans="1:24" ht="21.75" customHeight="1" x14ac:dyDescent="0.25">
      <c r="A4" s="345" t="s">
        <v>14</v>
      </c>
      <c r="B4" s="345"/>
      <c r="C4" s="345"/>
      <c r="D4" s="345"/>
      <c r="E4" s="345"/>
      <c r="F4" s="345"/>
      <c r="G4" s="345"/>
      <c r="H4" s="345"/>
      <c r="I4" s="345"/>
      <c r="J4" s="345"/>
      <c r="K4" s="345"/>
      <c r="L4" s="345"/>
      <c r="M4" s="345"/>
      <c r="N4" s="345"/>
      <c r="O4" s="345"/>
      <c r="P4" s="345"/>
      <c r="Q4" s="345"/>
      <c r="R4" s="251"/>
      <c r="S4" s="251"/>
      <c r="T4" s="251"/>
      <c r="U4" s="102"/>
      <c r="V4" s="102"/>
      <c r="W4" s="102"/>
      <c r="X4" s="102"/>
    </row>
    <row r="5" spans="1:24" ht="24.75" customHeight="1" x14ac:dyDescent="0.25">
      <c r="A5" s="345" t="s">
        <v>213</v>
      </c>
      <c r="B5" s="345"/>
      <c r="C5" s="345"/>
      <c r="D5" s="345"/>
      <c r="E5" s="345"/>
      <c r="F5" s="345"/>
      <c r="G5" s="345"/>
      <c r="H5" s="345"/>
      <c r="I5" s="345"/>
      <c r="J5" s="345"/>
      <c r="K5" s="345"/>
      <c r="L5" s="345"/>
      <c r="M5" s="345"/>
      <c r="N5" s="345"/>
      <c r="O5" s="345"/>
      <c r="P5" s="345"/>
      <c r="Q5" s="345"/>
      <c r="R5" s="345"/>
      <c r="S5" s="345"/>
      <c r="T5" s="345"/>
      <c r="U5" s="104"/>
      <c r="V5" s="104"/>
      <c r="W5" s="105"/>
      <c r="X5" s="106"/>
    </row>
    <row r="6" spans="1:24" ht="14.25" customHeight="1" x14ac:dyDescent="0.25">
      <c r="A6" s="346" t="s">
        <v>239</v>
      </c>
      <c r="B6" s="346"/>
      <c r="C6" s="346"/>
      <c r="D6" s="346"/>
      <c r="E6" s="346"/>
      <c r="F6" s="346"/>
      <c r="G6" s="346"/>
      <c r="H6" s="346"/>
      <c r="I6" s="346"/>
      <c r="J6" s="346"/>
      <c r="K6" s="346"/>
      <c r="L6" s="346"/>
      <c r="M6" s="346"/>
      <c r="N6" s="346"/>
      <c r="O6" s="346"/>
      <c r="P6" s="346"/>
      <c r="Q6" s="346"/>
      <c r="R6" s="252"/>
      <c r="S6" s="252"/>
      <c r="T6" s="252"/>
      <c r="U6" s="107"/>
      <c r="V6" s="107"/>
      <c r="W6" s="107"/>
      <c r="X6" s="107"/>
    </row>
    <row r="7" spans="1:24" ht="35.25" customHeight="1" thickBot="1" x14ac:dyDescent="0.3">
      <c r="A7" s="405" t="s">
        <v>142</v>
      </c>
      <c r="B7" s="405"/>
      <c r="C7" s="405"/>
      <c r="D7" s="405"/>
      <c r="E7" s="405"/>
      <c r="F7" s="405"/>
      <c r="G7" s="405"/>
      <c r="H7" s="405"/>
      <c r="I7" s="405"/>
      <c r="J7" s="405"/>
      <c r="K7" s="405"/>
      <c r="L7" s="405"/>
      <c r="M7" s="405"/>
      <c r="N7" s="405"/>
      <c r="O7" s="405"/>
      <c r="P7" s="405"/>
      <c r="Q7" s="405"/>
      <c r="R7" s="253"/>
      <c r="S7" s="253"/>
      <c r="T7" s="253"/>
    </row>
    <row r="8" spans="1:24" ht="63.75" customHeight="1" thickBot="1" x14ac:dyDescent="0.3">
      <c r="A8" s="387" t="s">
        <v>215</v>
      </c>
      <c r="B8" s="388"/>
      <c r="C8" s="388"/>
      <c r="D8" s="388" t="s">
        <v>216</v>
      </c>
      <c r="E8" s="388"/>
      <c r="F8" s="388"/>
      <c r="G8" s="388"/>
      <c r="H8" s="388"/>
      <c r="I8" s="389"/>
      <c r="J8" s="390" t="s">
        <v>217</v>
      </c>
      <c r="K8" s="391"/>
      <c r="L8" s="391"/>
      <c r="M8" s="391"/>
      <c r="N8" s="391"/>
      <c r="O8" s="391"/>
      <c r="P8" s="391"/>
      <c r="Q8" s="391"/>
      <c r="R8" s="95"/>
      <c r="S8" s="95"/>
    </row>
    <row r="9" spans="1:24" ht="51" customHeight="1" x14ac:dyDescent="0.25">
      <c r="A9" s="392" t="s">
        <v>137</v>
      </c>
      <c r="B9" s="382" t="s">
        <v>218</v>
      </c>
      <c r="C9" s="382" t="s">
        <v>219</v>
      </c>
      <c r="D9" s="382" t="s">
        <v>119</v>
      </c>
      <c r="E9" s="382" t="s">
        <v>220</v>
      </c>
      <c r="F9" s="382" t="s">
        <v>221</v>
      </c>
      <c r="G9" s="383" t="s">
        <v>222</v>
      </c>
      <c r="H9" s="382" t="s">
        <v>223</v>
      </c>
      <c r="I9" s="382"/>
      <c r="J9" s="370" t="s">
        <v>224</v>
      </c>
      <c r="K9" s="370" t="s">
        <v>119</v>
      </c>
      <c r="L9" s="370" t="s">
        <v>225</v>
      </c>
      <c r="M9" s="370" t="s">
        <v>226</v>
      </c>
      <c r="N9" s="385" t="s">
        <v>236</v>
      </c>
      <c r="O9" s="370" t="s">
        <v>227</v>
      </c>
      <c r="P9" s="396" t="s">
        <v>238</v>
      </c>
      <c r="Q9" s="370" t="s">
        <v>228</v>
      </c>
      <c r="R9" s="95"/>
      <c r="S9" s="95"/>
    </row>
    <row r="10" spans="1:24" ht="120" customHeight="1" thickBot="1" x14ac:dyDescent="0.3">
      <c r="A10" s="393"/>
      <c r="B10" s="371"/>
      <c r="C10" s="371"/>
      <c r="D10" s="371"/>
      <c r="E10" s="371"/>
      <c r="F10" s="371"/>
      <c r="G10" s="384"/>
      <c r="H10" s="254" t="s">
        <v>229</v>
      </c>
      <c r="I10" s="254" t="s">
        <v>230</v>
      </c>
      <c r="J10" s="371"/>
      <c r="K10" s="371"/>
      <c r="L10" s="371"/>
      <c r="M10" s="371"/>
      <c r="N10" s="386"/>
      <c r="O10" s="371"/>
      <c r="P10" s="397"/>
      <c r="Q10" s="371"/>
      <c r="R10" s="95"/>
      <c r="S10" s="95"/>
    </row>
    <row r="11" spans="1:24" ht="12.75" customHeight="1" x14ac:dyDescent="0.3">
      <c r="A11" s="255"/>
      <c r="B11" s="256"/>
      <c r="C11" s="256"/>
      <c r="D11" s="256"/>
      <c r="E11" s="256"/>
      <c r="F11" s="256"/>
      <c r="G11" s="256"/>
      <c r="H11" s="256"/>
      <c r="I11" s="257">
        <v>42584</v>
      </c>
      <c r="J11" s="256"/>
      <c r="K11" s="256"/>
      <c r="L11" s="256"/>
      <c r="M11" s="256"/>
      <c r="N11" s="256"/>
      <c r="O11" s="258">
        <v>41232</v>
      </c>
      <c r="P11" s="259"/>
      <c r="Q11" s="260"/>
      <c r="R11" s="95"/>
      <c r="S11" s="95"/>
    </row>
    <row r="12" spans="1:24" ht="27" customHeight="1" x14ac:dyDescent="0.25">
      <c r="A12" s="261" t="s">
        <v>231</v>
      </c>
      <c r="B12" s="410" t="str">
        <f>+'EVALUACIÓN CONSOLIDADA'!B6</f>
        <v>CONSORCIO INTERVENTORÍA REFORZAMIENTO</v>
      </c>
      <c r="C12" s="410"/>
      <c r="D12" s="410"/>
      <c r="E12" s="410"/>
      <c r="F12" s="410"/>
      <c r="G12" s="410"/>
      <c r="H12" s="410"/>
      <c r="I12" s="410"/>
      <c r="J12" s="410"/>
      <c r="K12" s="410"/>
      <c r="L12" s="410"/>
      <c r="M12" s="410"/>
      <c r="N12" s="410"/>
      <c r="O12" s="410"/>
      <c r="P12" s="410"/>
      <c r="Q12" s="411"/>
      <c r="R12" s="95"/>
      <c r="S12" s="95"/>
    </row>
    <row r="13" spans="1:24" ht="76.5" x14ac:dyDescent="0.25">
      <c r="A13" s="372">
        <v>1</v>
      </c>
      <c r="B13" s="373" t="s">
        <v>232</v>
      </c>
      <c r="C13" s="374" t="s">
        <v>270</v>
      </c>
      <c r="D13" s="374" t="s">
        <v>248</v>
      </c>
      <c r="E13" s="375">
        <v>42578</v>
      </c>
      <c r="F13" s="374" t="s">
        <v>249</v>
      </c>
      <c r="G13" s="394" t="s">
        <v>250</v>
      </c>
      <c r="H13" s="375">
        <v>30433</v>
      </c>
      <c r="I13" s="378">
        <f>(I11-H13)/365</f>
        <v>33.290410958904111</v>
      </c>
      <c r="J13" s="247">
        <v>1</v>
      </c>
      <c r="K13" s="247" t="s">
        <v>251</v>
      </c>
      <c r="L13" s="248" t="s">
        <v>252</v>
      </c>
      <c r="M13" s="247" t="s">
        <v>232</v>
      </c>
      <c r="N13" s="266">
        <v>6875</v>
      </c>
      <c r="O13" s="376" t="str">
        <f>IF((N13:N13="X"),"HABILITADO",IF((N13&gt;=4125),"HABILITADO","NO HABILITADO"))</f>
        <v>HABILITADO</v>
      </c>
      <c r="P13" s="398">
        <v>100</v>
      </c>
      <c r="Q13" s="399"/>
      <c r="R13" s="95"/>
      <c r="S13" s="95"/>
    </row>
    <row r="14" spans="1:24" x14ac:dyDescent="0.25">
      <c r="A14" s="372"/>
      <c r="B14" s="373"/>
      <c r="C14" s="374"/>
      <c r="D14" s="374"/>
      <c r="E14" s="375"/>
      <c r="F14" s="374"/>
      <c r="G14" s="395"/>
      <c r="H14" s="375"/>
      <c r="I14" s="378"/>
      <c r="J14" s="249"/>
      <c r="K14" s="249"/>
      <c r="L14" s="248"/>
      <c r="M14" s="250" t="s">
        <v>233</v>
      </c>
      <c r="N14" s="267">
        <f>SUM(N13:N13)</f>
        <v>6875</v>
      </c>
      <c r="O14" s="376"/>
      <c r="P14" s="398"/>
      <c r="Q14" s="400"/>
      <c r="R14" s="95"/>
      <c r="S14" s="95"/>
    </row>
    <row r="15" spans="1:24" ht="51" x14ac:dyDescent="0.25">
      <c r="A15" s="372">
        <v>1</v>
      </c>
      <c r="B15" s="373" t="s">
        <v>234</v>
      </c>
      <c r="C15" s="374" t="s">
        <v>262</v>
      </c>
      <c r="D15" s="374" t="s">
        <v>261</v>
      </c>
      <c r="E15" s="375">
        <v>42579</v>
      </c>
      <c r="F15" s="374" t="s">
        <v>249</v>
      </c>
      <c r="G15" s="394" t="s">
        <v>250</v>
      </c>
      <c r="H15" s="375">
        <v>39960</v>
      </c>
      <c r="I15" s="378">
        <f>(I11-H15)/365</f>
        <v>7.1890410958904107</v>
      </c>
      <c r="J15" s="247">
        <v>1</v>
      </c>
      <c r="K15" s="247" t="s">
        <v>263</v>
      </c>
      <c r="L15" s="248" t="s">
        <v>265</v>
      </c>
      <c r="M15" s="265" t="s">
        <v>264</v>
      </c>
      <c r="N15" s="266">
        <v>9164</v>
      </c>
      <c r="O15" s="376" t="str">
        <f>IF((N15:N15="X"),"HABILITADO",IF((N15&gt;=4125),"HABILITADO","NO HABILITADO"))</f>
        <v>HABILITADO</v>
      </c>
      <c r="P15" s="380">
        <v>200</v>
      </c>
      <c r="Q15" s="399"/>
      <c r="R15" s="95"/>
      <c r="S15" s="95"/>
    </row>
    <row r="16" spans="1:24" ht="12.75" customHeight="1" x14ac:dyDescent="0.25">
      <c r="A16" s="372"/>
      <c r="B16" s="373"/>
      <c r="C16" s="374"/>
      <c r="D16" s="374"/>
      <c r="E16" s="375"/>
      <c r="F16" s="374"/>
      <c r="G16" s="406"/>
      <c r="H16" s="375"/>
      <c r="I16" s="378"/>
      <c r="J16" s="249"/>
      <c r="K16" s="249"/>
      <c r="L16" s="248"/>
      <c r="M16" s="250" t="s">
        <v>233</v>
      </c>
      <c r="N16" s="267">
        <f>SUM(N15:N15)</f>
        <v>9164</v>
      </c>
      <c r="O16" s="376"/>
      <c r="P16" s="380"/>
      <c r="Q16" s="400"/>
    </row>
    <row r="17" spans="1:17" ht="51" x14ac:dyDescent="0.25">
      <c r="A17" s="372">
        <v>1</v>
      </c>
      <c r="B17" s="373" t="s">
        <v>237</v>
      </c>
      <c r="C17" s="374" t="s">
        <v>253</v>
      </c>
      <c r="D17" s="374" t="s">
        <v>254</v>
      </c>
      <c r="E17" s="375">
        <v>42579</v>
      </c>
      <c r="F17" s="374" t="s">
        <v>249</v>
      </c>
      <c r="G17" s="374" t="s">
        <v>255</v>
      </c>
      <c r="H17" s="375">
        <v>37028</v>
      </c>
      <c r="I17" s="378">
        <f>(I11-H17)/365</f>
        <v>15.221917808219178</v>
      </c>
      <c r="J17" s="247">
        <v>1</v>
      </c>
      <c r="K17" s="247" t="s">
        <v>256</v>
      </c>
      <c r="L17" s="248" t="s">
        <v>257</v>
      </c>
      <c r="M17" s="265" t="s">
        <v>258</v>
      </c>
      <c r="N17" s="268">
        <v>4200</v>
      </c>
      <c r="O17" s="376" t="str">
        <f>IF((N17:N18="X"),"HABILITADO",IF((N17&gt;=4125),"HABILITADO","NO HABILITADO"))</f>
        <v>HABILITADO</v>
      </c>
      <c r="P17" s="380">
        <v>100</v>
      </c>
      <c r="Q17" s="399"/>
    </row>
    <row r="18" spans="1:17" ht="49.5" customHeight="1" x14ac:dyDescent="0.25">
      <c r="A18" s="372"/>
      <c r="B18" s="373"/>
      <c r="C18" s="374"/>
      <c r="D18" s="374"/>
      <c r="E18" s="375"/>
      <c r="F18" s="374"/>
      <c r="G18" s="374"/>
      <c r="H18" s="375"/>
      <c r="I18" s="378"/>
      <c r="J18" s="247">
        <v>2</v>
      </c>
      <c r="K18" s="265" t="s">
        <v>256</v>
      </c>
      <c r="L18" s="248" t="s">
        <v>259</v>
      </c>
      <c r="M18" s="265" t="s">
        <v>258</v>
      </c>
      <c r="N18" s="268">
        <v>20000</v>
      </c>
      <c r="O18" s="376"/>
      <c r="P18" s="380"/>
      <c r="Q18" s="408"/>
    </row>
    <row r="19" spans="1:17" ht="13.5" thickBot="1" x14ac:dyDescent="0.3">
      <c r="A19" s="412"/>
      <c r="B19" s="413"/>
      <c r="C19" s="374"/>
      <c r="D19" s="374"/>
      <c r="E19" s="375"/>
      <c r="F19" s="374"/>
      <c r="G19" s="407"/>
      <c r="H19" s="401"/>
      <c r="I19" s="379"/>
      <c r="J19" s="262"/>
      <c r="K19" s="262"/>
      <c r="L19" s="263"/>
      <c r="M19" s="269" t="s">
        <v>233</v>
      </c>
      <c r="N19" s="270">
        <f>SUM(N17:N18)</f>
        <v>24200</v>
      </c>
      <c r="O19" s="377"/>
      <c r="P19" s="381"/>
      <c r="Q19" s="409"/>
    </row>
    <row r="20" spans="1:17" ht="16.5" thickBot="1" x14ac:dyDescent="0.25">
      <c r="B20" s="119"/>
      <c r="C20" s="121"/>
      <c r="D20" s="187"/>
      <c r="E20" s="187"/>
      <c r="F20" s="99"/>
      <c r="J20" s="95"/>
      <c r="K20" s="95"/>
      <c r="L20" s="95"/>
      <c r="M20" s="402" t="s">
        <v>260</v>
      </c>
      <c r="N20" s="403"/>
      <c r="O20" s="404"/>
      <c r="P20" s="271">
        <f>SUM(P13:P19)</f>
        <v>400</v>
      </c>
    </row>
    <row r="21" spans="1:17" ht="15.75" x14ac:dyDescent="0.25">
      <c r="A21" s="100" t="s">
        <v>120</v>
      </c>
      <c r="B21" s="119"/>
      <c r="J21" s="95"/>
      <c r="K21" s="95"/>
      <c r="L21" s="95"/>
      <c r="M21" s="95"/>
      <c r="N21" s="95"/>
    </row>
    <row r="22" spans="1:17" ht="15.75" x14ac:dyDescent="0.25">
      <c r="B22" s="119"/>
      <c r="J22" s="95"/>
      <c r="K22" s="95"/>
      <c r="L22" s="95"/>
      <c r="M22" s="95"/>
      <c r="N22" s="95"/>
    </row>
    <row r="23" spans="1:17" ht="15.75" x14ac:dyDescent="0.25">
      <c r="B23" s="119"/>
      <c r="J23" s="95"/>
      <c r="K23" s="95"/>
      <c r="L23" s="95"/>
      <c r="M23" s="95"/>
      <c r="N23" s="95"/>
    </row>
    <row r="24" spans="1:17" ht="15.75" x14ac:dyDescent="0.2">
      <c r="B24" s="119"/>
      <c r="C24" s="121" t="s">
        <v>130</v>
      </c>
      <c r="F24" s="99"/>
      <c r="J24" s="95"/>
      <c r="K24" s="95"/>
      <c r="L24" s="95"/>
      <c r="M24" s="95"/>
      <c r="N24" s="95"/>
    </row>
    <row r="25" spans="1:17" ht="15.75" x14ac:dyDescent="0.2">
      <c r="B25" s="120"/>
      <c r="C25" s="121" t="s">
        <v>35</v>
      </c>
      <c r="D25" s="187"/>
      <c r="E25" s="187"/>
      <c r="F25" s="99"/>
      <c r="J25" s="95"/>
      <c r="K25" s="95"/>
      <c r="L25" s="95"/>
      <c r="M25" s="95"/>
      <c r="N25" s="95"/>
    </row>
    <row r="26" spans="1:17" ht="15.75" x14ac:dyDescent="0.25">
      <c r="C26" s="361" t="s">
        <v>131</v>
      </c>
      <c r="D26" s="361"/>
      <c r="E26" s="361"/>
      <c r="F26" s="361"/>
      <c r="J26" s="95"/>
      <c r="K26" s="95"/>
      <c r="L26" s="95"/>
      <c r="M26" s="95"/>
      <c r="N26" s="95"/>
    </row>
    <row r="27" spans="1:17" x14ac:dyDescent="0.2">
      <c r="F27" s="99"/>
      <c r="J27" s="95"/>
      <c r="K27" s="95"/>
      <c r="L27" s="95"/>
      <c r="M27" s="95"/>
      <c r="N27" s="95"/>
    </row>
  </sheetData>
  <mergeCells count="64">
    <mergeCell ref="M20:O20"/>
    <mergeCell ref="C15:C16"/>
    <mergeCell ref="F13:F14"/>
    <mergeCell ref="A7:Q7"/>
    <mergeCell ref="A2:Q2"/>
    <mergeCell ref="F15:F16"/>
    <mergeCell ref="G15:G16"/>
    <mergeCell ref="F17:F19"/>
    <mergeCell ref="G17:G19"/>
    <mergeCell ref="Q17:Q19"/>
    <mergeCell ref="B12:Q12"/>
    <mergeCell ref="Q15:Q16"/>
    <mergeCell ref="A17:A19"/>
    <mergeCell ref="B17:B19"/>
    <mergeCell ref="C17:C19"/>
    <mergeCell ref="D17:D19"/>
    <mergeCell ref="E17:E19"/>
    <mergeCell ref="H17:H19"/>
    <mergeCell ref="H15:H16"/>
    <mergeCell ref="I15:I16"/>
    <mergeCell ref="O15:O16"/>
    <mergeCell ref="P15:P16"/>
    <mergeCell ref="P13:P14"/>
    <mergeCell ref="Q13:Q14"/>
    <mergeCell ref="A15:A16"/>
    <mergeCell ref="B15:B16"/>
    <mergeCell ref="C26:F26"/>
    <mergeCell ref="A8:C8"/>
    <mergeCell ref="D8:I8"/>
    <mergeCell ref="J8:Q8"/>
    <mergeCell ref="A9:A10"/>
    <mergeCell ref="B9:B10"/>
    <mergeCell ref="C9:C10"/>
    <mergeCell ref="D9:D10"/>
    <mergeCell ref="D15:D16"/>
    <mergeCell ref="E15:E16"/>
    <mergeCell ref="G13:G14"/>
    <mergeCell ref="H13:H14"/>
    <mergeCell ref="I13:I14"/>
    <mergeCell ref="O13:O14"/>
    <mergeCell ref="O9:O10"/>
    <mergeCell ref="P9:P10"/>
    <mergeCell ref="A1:T1"/>
    <mergeCell ref="A4:Q4"/>
    <mergeCell ref="A5:T5"/>
    <mergeCell ref="A6:Q6"/>
    <mergeCell ref="O17:O19"/>
    <mergeCell ref="I17:I19"/>
    <mergeCell ref="P17:P19"/>
    <mergeCell ref="E9:E10"/>
    <mergeCell ref="F9:F10"/>
    <mergeCell ref="J9:J10"/>
    <mergeCell ref="G9:G10"/>
    <mergeCell ref="H9:I9"/>
    <mergeCell ref="K9:K10"/>
    <mergeCell ref="L9:L10"/>
    <mergeCell ref="M9:M10"/>
    <mergeCell ref="N9:N10"/>
    <mergeCell ref="Q9:Q10"/>
    <mergeCell ref="A13:A14"/>
    <mergeCell ref="B13:B14"/>
    <mergeCell ref="C13:C14"/>
    <mergeCell ref="D13:D14"/>
    <mergeCell ref="E13:E14"/>
  </mergeCells>
  <printOptions horizontalCentered="1" verticalCentered="1"/>
  <pageMargins left="0.55118110236220474" right="0.59055118110236227" top="0.47244094488188981" bottom="0.47244094488188981" header="0.31496062992125984" footer="0.31496062992125984"/>
  <pageSetup scale="50" fitToWidth="2" fitToHeight="3" pageOrder="overThenDown" orientation="landscape" r:id="rId1"/>
  <drawing r:id="rId2"/>
  <legacyDrawing r:id="rId3"/>
  <oleObjects>
    <mc:AlternateContent xmlns:mc="http://schemas.openxmlformats.org/markup-compatibility/2006">
      <mc:Choice Requires="x14">
        <oleObject progId="PBrush" shapeId="38913" r:id="rId4">
          <objectPr defaultSize="0" autoPict="0" r:id="rId5">
            <anchor moveWithCells="1" sizeWithCells="1">
              <from>
                <xdr:col>0</xdr:col>
                <xdr:colOff>142875</xdr:colOff>
                <xdr:row>0</xdr:row>
                <xdr:rowOff>104775</xdr:rowOff>
              </from>
              <to>
                <xdr:col>1</xdr:col>
                <xdr:colOff>1095375</xdr:colOff>
                <xdr:row>1</xdr:row>
                <xdr:rowOff>295275</xdr:rowOff>
              </to>
            </anchor>
          </objectPr>
        </oleObject>
      </mc:Choice>
      <mc:Fallback>
        <oleObject progId="PBrush" shapeId="38913"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2:H49"/>
  <sheetViews>
    <sheetView tabSelected="1" topLeftCell="A31" workbookViewId="0">
      <selection activeCell="E43" sqref="E43:G43"/>
    </sheetView>
  </sheetViews>
  <sheetFormatPr baseColWidth="10" defaultColWidth="11.42578125" defaultRowHeight="13.5" x14ac:dyDescent="0.25"/>
  <cols>
    <col min="1" max="1" width="11.42578125" style="135"/>
    <col min="2" max="2" width="58.140625" style="135" customWidth="1"/>
    <col min="3" max="3" width="10.42578125" style="135" customWidth="1"/>
    <col min="4" max="4" width="15.42578125" style="135" customWidth="1"/>
    <col min="5" max="5" width="8.140625" style="135" bestFit="1" customWidth="1"/>
    <col min="6" max="6" width="10.85546875" style="135" bestFit="1" customWidth="1"/>
    <col min="7" max="7" width="12.42578125" style="135" customWidth="1"/>
    <col min="8" max="16384" width="11.42578125" style="135"/>
  </cols>
  <sheetData>
    <row r="2" spans="1:7" s="108" customFormat="1" ht="80.25" customHeight="1" x14ac:dyDescent="0.25">
      <c r="A2" s="436" t="str">
        <f>+'EVALUACIÓN CONSOLIDADA'!A1</f>
        <v>EVALUACION INVITACIÓN ABIERTA No. IC - 019 - 2016</v>
      </c>
      <c r="B2" s="436"/>
      <c r="C2" s="436"/>
      <c r="D2" s="436"/>
      <c r="E2" s="436"/>
      <c r="F2" s="436"/>
      <c r="G2" s="436"/>
    </row>
    <row r="3" spans="1:7" s="108" customFormat="1" ht="52.5" customHeight="1" x14ac:dyDescent="0.25">
      <c r="A3" s="445" t="str">
        <f>+'EVALUACIÓN CONSOLIDADA'!A2</f>
        <v>OBJETO: INTERVENTORÍA TÉCNICA, ADMINISTRATIVA, CONTABLE, LEGAL Y FINANCIERA DE LAS OBRAS DE REFORZAMIENTO ESTRUCTURAL DEL EDIFICIO PERTENECIENTE AL INSTITUTO COLOMBIANO PARA LA EVALUACIÓN DE LA EDUCACIÓN – ICFES, UBICADO EN LA CALLE 17 No. 3-40 DE LA CIUDAD DE BOGOTÁ D.C.</v>
      </c>
      <c r="B3" s="436"/>
      <c r="C3" s="436"/>
      <c r="D3" s="436"/>
      <c r="E3" s="436"/>
      <c r="F3" s="436"/>
      <c r="G3" s="436"/>
    </row>
    <row r="4" spans="1:7" s="108" customFormat="1" ht="33.75" customHeight="1" x14ac:dyDescent="0.25">
      <c r="A4" s="445" t="str">
        <f>+'EVALUACIÓN CONSOLIDADA'!B6</f>
        <v>CONSORCIO INTERVENTORÍA REFORZAMIENTO</v>
      </c>
      <c r="B4" s="436"/>
      <c r="C4" s="436"/>
      <c r="D4" s="436"/>
      <c r="E4" s="436"/>
      <c r="F4" s="436"/>
      <c r="G4" s="436"/>
    </row>
    <row r="5" spans="1:7" s="136" customFormat="1" ht="14.25" thickBot="1" x14ac:dyDescent="0.3">
      <c r="A5" s="165"/>
      <c r="B5" s="165"/>
      <c r="C5" s="166"/>
      <c r="D5" s="167"/>
      <c r="E5" s="167"/>
      <c r="F5" s="168"/>
    </row>
    <row r="6" spans="1:7" x14ac:dyDescent="0.25">
      <c r="A6" s="415" t="s">
        <v>147</v>
      </c>
      <c r="B6" s="416"/>
      <c r="C6" s="192"/>
      <c r="D6" s="192"/>
      <c r="E6" s="417"/>
      <c r="F6" s="417"/>
      <c r="G6" s="418"/>
    </row>
    <row r="7" spans="1:7" x14ac:dyDescent="0.25">
      <c r="A7" s="193" t="s">
        <v>148</v>
      </c>
      <c r="B7" s="194" t="s">
        <v>149</v>
      </c>
      <c r="C7" s="194" t="s">
        <v>150</v>
      </c>
      <c r="D7" s="194" t="s">
        <v>151</v>
      </c>
      <c r="E7" s="194" t="s">
        <v>137</v>
      </c>
      <c r="F7" s="194" t="s">
        <v>152</v>
      </c>
      <c r="G7" s="195" t="s">
        <v>153</v>
      </c>
    </row>
    <row r="8" spans="1:7" x14ac:dyDescent="0.25">
      <c r="A8" s="196" t="s">
        <v>154</v>
      </c>
      <c r="B8" s="197" t="s">
        <v>155</v>
      </c>
      <c r="C8" s="198">
        <v>0.5</v>
      </c>
      <c r="D8" s="236">
        <v>7700000</v>
      </c>
      <c r="E8" s="199">
        <v>1</v>
      </c>
      <c r="F8" s="199">
        <v>5</v>
      </c>
      <c r="G8" s="200">
        <f t="shared" ref="G8:G17" si="0">F8*E8*$D8*$C8</f>
        <v>19250000</v>
      </c>
    </row>
    <row r="9" spans="1:7" x14ac:dyDescent="0.25">
      <c r="A9" s="196" t="s">
        <v>156</v>
      </c>
      <c r="B9" s="197" t="s">
        <v>157</v>
      </c>
      <c r="C9" s="198">
        <v>1</v>
      </c>
      <c r="D9" s="236">
        <v>7500000</v>
      </c>
      <c r="E9" s="199">
        <v>1</v>
      </c>
      <c r="F9" s="199">
        <v>5</v>
      </c>
      <c r="G9" s="200">
        <f t="shared" si="0"/>
        <v>37500000</v>
      </c>
    </row>
    <row r="10" spans="1:7" x14ac:dyDescent="0.25">
      <c r="A10" s="196" t="s">
        <v>158</v>
      </c>
      <c r="B10" s="197" t="s">
        <v>159</v>
      </c>
      <c r="C10" s="198">
        <v>0.5</v>
      </c>
      <c r="D10" s="236">
        <v>7700000</v>
      </c>
      <c r="E10" s="199">
        <v>1</v>
      </c>
      <c r="F10" s="199">
        <v>5</v>
      </c>
      <c r="G10" s="200">
        <f t="shared" si="0"/>
        <v>19250000</v>
      </c>
    </row>
    <row r="11" spans="1:7" x14ac:dyDescent="0.25">
      <c r="A11" s="196" t="s">
        <v>160</v>
      </c>
      <c r="B11" s="197" t="s">
        <v>161</v>
      </c>
      <c r="C11" s="198">
        <v>0.5</v>
      </c>
      <c r="D11" s="236">
        <v>3000000</v>
      </c>
      <c r="E11" s="199">
        <v>1</v>
      </c>
      <c r="F11" s="199">
        <v>5</v>
      </c>
      <c r="G11" s="200">
        <f>F11*E11*$D11*$C11</f>
        <v>7500000</v>
      </c>
    </row>
    <row r="12" spans="1:7" x14ac:dyDescent="0.25">
      <c r="A12" s="196" t="s">
        <v>162</v>
      </c>
      <c r="B12" s="197" t="s">
        <v>163</v>
      </c>
      <c r="C12" s="198">
        <v>0.5</v>
      </c>
      <c r="D12" s="236">
        <v>3000000</v>
      </c>
      <c r="E12" s="199">
        <v>1</v>
      </c>
      <c r="F12" s="199">
        <v>5</v>
      </c>
      <c r="G12" s="200">
        <f t="shared" si="0"/>
        <v>7500000</v>
      </c>
    </row>
    <row r="13" spans="1:7" x14ac:dyDescent="0.25">
      <c r="A13" s="196" t="s">
        <v>164</v>
      </c>
      <c r="B13" s="197" t="s">
        <v>165</v>
      </c>
      <c r="C13" s="198">
        <v>0.5</v>
      </c>
      <c r="D13" s="236">
        <v>3000000</v>
      </c>
      <c r="E13" s="199">
        <v>1</v>
      </c>
      <c r="F13" s="199">
        <v>5</v>
      </c>
      <c r="G13" s="200">
        <f t="shared" si="0"/>
        <v>7500000</v>
      </c>
    </row>
    <row r="14" spans="1:7" x14ac:dyDescent="0.25">
      <c r="A14" s="196" t="s">
        <v>166</v>
      </c>
      <c r="B14" s="197" t="s">
        <v>167</v>
      </c>
      <c r="C14" s="198">
        <v>1</v>
      </c>
      <c r="D14" s="236">
        <v>3500000</v>
      </c>
      <c r="E14" s="199">
        <v>1</v>
      </c>
      <c r="F14" s="199">
        <v>5</v>
      </c>
      <c r="G14" s="200">
        <f t="shared" si="0"/>
        <v>17500000</v>
      </c>
    </row>
    <row r="15" spans="1:7" x14ac:dyDescent="0.25">
      <c r="A15" s="196" t="s">
        <v>168</v>
      </c>
      <c r="B15" s="197" t="s">
        <v>169</v>
      </c>
      <c r="C15" s="198">
        <v>1</v>
      </c>
      <c r="D15" s="236">
        <v>3500000</v>
      </c>
      <c r="E15" s="199">
        <v>1</v>
      </c>
      <c r="F15" s="199">
        <v>5</v>
      </c>
      <c r="G15" s="200">
        <f t="shared" si="0"/>
        <v>17500000</v>
      </c>
    </row>
    <row r="16" spans="1:7" x14ac:dyDescent="0.25">
      <c r="A16" s="196" t="s">
        <v>170</v>
      </c>
      <c r="B16" s="197" t="s">
        <v>171</v>
      </c>
      <c r="C16" s="198">
        <v>1</v>
      </c>
      <c r="D16" s="236">
        <v>3500000</v>
      </c>
      <c r="E16" s="199">
        <v>1</v>
      </c>
      <c r="F16" s="199">
        <v>5</v>
      </c>
      <c r="G16" s="200">
        <f t="shared" si="0"/>
        <v>17500000</v>
      </c>
    </row>
    <row r="17" spans="1:7" x14ac:dyDescent="0.25">
      <c r="A17" s="196" t="s">
        <v>172</v>
      </c>
      <c r="B17" s="197" t="s">
        <v>173</v>
      </c>
      <c r="C17" s="198">
        <v>0.4</v>
      </c>
      <c r="D17" s="236">
        <v>2000000</v>
      </c>
      <c r="E17" s="199">
        <v>1</v>
      </c>
      <c r="F17" s="199">
        <v>5</v>
      </c>
      <c r="G17" s="200">
        <f t="shared" si="0"/>
        <v>4000000</v>
      </c>
    </row>
    <row r="18" spans="1:7" x14ac:dyDescent="0.25">
      <c r="A18" s="419" t="s">
        <v>174</v>
      </c>
      <c r="B18" s="420"/>
      <c r="C18" s="420"/>
      <c r="D18" s="421"/>
      <c r="E18" s="422"/>
      <c r="F18" s="423"/>
      <c r="G18" s="201">
        <f>SUM(G8:G17)</f>
        <v>155000000</v>
      </c>
    </row>
    <row r="19" spans="1:7" ht="14.25" thickBot="1" x14ac:dyDescent="0.3">
      <c r="A19" s="424" t="s">
        <v>175</v>
      </c>
      <c r="B19" s="425"/>
      <c r="C19" s="425"/>
      <c r="D19" s="425"/>
      <c r="E19" s="202"/>
      <c r="F19" s="203"/>
      <c r="G19" s="204">
        <f>SUM(G18:G18)</f>
        <v>155000000</v>
      </c>
    </row>
    <row r="20" spans="1:7" ht="14.25" thickBot="1" x14ac:dyDescent="0.3">
      <c r="A20" s="205"/>
      <c r="B20" s="206"/>
      <c r="C20" s="206"/>
      <c r="D20" s="206"/>
      <c r="E20" s="207"/>
      <c r="F20" s="208"/>
      <c r="G20" s="209"/>
    </row>
    <row r="21" spans="1:7" x14ac:dyDescent="0.25">
      <c r="A21" s="415" t="s">
        <v>176</v>
      </c>
      <c r="B21" s="416"/>
      <c r="C21" s="192"/>
      <c r="D21" s="192"/>
      <c r="E21" s="210"/>
      <c r="F21" s="210"/>
      <c r="G21" s="211"/>
    </row>
    <row r="22" spans="1:7" x14ac:dyDescent="0.25">
      <c r="A22" s="193" t="s">
        <v>148</v>
      </c>
      <c r="B22" s="426" t="s">
        <v>177</v>
      </c>
      <c r="C22" s="427"/>
      <c r="D22" s="194" t="s">
        <v>133</v>
      </c>
      <c r="E22" s="194" t="s">
        <v>178</v>
      </c>
      <c r="F22" s="194" t="s">
        <v>138</v>
      </c>
      <c r="G22" s="212" t="s">
        <v>153</v>
      </c>
    </row>
    <row r="23" spans="1:7" x14ac:dyDescent="0.25">
      <c r="A23" s="213" t="s">
        <v>179</v>
      </c>
      <c r="B23" s="428" t="s">
        <v>180</v>
      </c>
      <c r="C23" s="429"/>
      <c r="D23" s="214" t="s">
        <v>181</v>
      </c>
      <c r="E23" s="215">
        <v>1</v>
      </c>
      <c r="F23" s="216">
        <v>2000000</v>
      </c>
      <c r="G23" s="200">
        <f>E23*F23</f>
        <v>2000000</v>
      </c>
    </row>
    <row r="24" spans="1:7" ht="14.25" thickBot="1" x14ac:dyDescent="0.3">
      <c r="A24" s="430" t="s">
        <v>182</v>
      </c>
      <c r="B24" s="431"/>
      <c r="C24" s="431"/>
      <c r="D24" s="432"/>
      <c r="E24" s="433"/>
      <c r="F24" s="434"/>
      <c r="G24" s="217">
        <f>SUM(G23:G23)</f>
        <v>2000000</v>
      </c>
    </row>
    <row r="25" spans="1:7" ht="14.25" thickBot="1" x14ac:dyDescent="0.3">
      <c r="A25" s="218"/>
      <c r="B25" s="219"/>
      <c r="C25" s="219"/>
      <c r="D25" s="219"/>
      <c r="E25" s="220"/>
      <c r="F25" s="221"/>
      <c r="G25" s="222"/>
    </row>
    <row r="26" spans="1:7" x14ac:dyDescent="0.25">
      <c r="A26" s="415" t="s">
        <v>183</v>
      </c>
      <c r="B26" s="416"/>
      <c r="C26" s="416"/>
      <c r="D26" s="416"/>
      <c r="E26" s="210"/>
      <c r="F26" s="210"/>
      <c r="G26" s="211"/>
    </row>
    <row r="27" spans="1:7" x14ac:dyDescent="0.25">
      <c r="A27" s="193" t="s">
        <v>148</v>
      </c>
      <c r="B27" s="435" t="s">
        <v>177</v>
      </c>
      <c r="C27" s="435"/>
      <c r="D27" s="194" t="s">
        <v>133</v>
      </c>
      <c r="E27" s="194" t="s">
        <v>178</v>
      </c>
      <c r="F27" s="194" t="s">
        <v>138</v>
      </c>
      <c r="G27" s="212" t="s">
        <v>153</v>
      </c>
    </row>
    <row r="28" spans="1:7" x14ac:dyDescent="0.25">
      <c r="A28" s="213" t="s">
        <v>184</v>
      </c>
      <c r="B28" s="414" t="s">
        <v>185</v>
      </c>
      <c r="C28" s="414"/>
      <c r="D28" s="214" t="s">
        <v>186</v>
      </c>
      <c r="E28" s="199">
        <v>5</v>
      </c>
      <c r="F28" s="216">
        <v>2250000</v>
      </c>
      <c r="G28" s="200">
        <f t="shared" ref="G28:G35" si="1">E28*F28</f>
        <v>11250000</v>
      </c>
    </row>
    <row r="29" spans="1:7" x14ac:dyDescent="0.25">
      <c r="A29" s="213" t="s">
        <v>187</v>
      </c>
      <c r="B29" s="414" t="s">
        <v>188</v>
      </c>
      <c r="C29" s="414"/>
      <c r="D29" s="214" t="s">
        <v>186</v>
      </c>
      <c r="E29" s="199">
        <v>5</v>
      </c>
      <c r="F29" s="216">
        <v>600000</v>
      </c>
      <c r="G29" s="200">
        <f t="shared" si="1"/>
        <v>3000000</v>
      </c>
    </row>
    <row r="30" spans="1:7" x14ac:dyDescent="0.25">
      <c r="A30" s="213" t="s">
        <v>189</v>
      </c>
      <c r="B30" s="414" t="s">
        <v>190</v>
      </c>
      <c r="C30" s="414"/>
      <c r="D30" s="214" t="s">
        <v>186</v>
      </c>
      <c r="E30" s="199">
        <v>4</v>
      </c>
      <c r="F30" s="216">
        <v>1875000</v>
      </c>
      <c r="G30" s="200">
        <f t="shared" si="1"/>
        <v>7500000</v>
      </c>
    </row>
    <row r="31" spans="1:7" x14ac:dyDescent="0.25">
      <c r="A31" s="213" t="s">
        <v>191</v>
      </c>
      <c r="B31" s="414" t="s">
        <v>192</v>
      </c>
      <c r="C31" s="414"/>
      <c r="D31" s="214" t="s">
        <v>186</v>
      </c>
      <c r="E31" s="215">
        <v>5</v>
      </c>
      <c r="F31" s="216">
        <v>1500000</v>
      </c>
      <c r="G31" s="200">
        <f t="shared" si="1"/>
        <v>7500000</v>
      </c>
    </row>
    <row r="32" spans="1:7" x14ac:dyDescent="0.25">
      <c r="A32" s="213" t="s">
        <v>193</v>
      </c>
      <c r="B32" s="414" t="s">
        <v>194</v>
      </c>
      <c r="C32" s="414"/>
      <c r="D32" s="214" t="s">
        <v>186</v>
      </c>
      <c r="E32" s="199">
        <v>5</v>
      </c>
      <c r="F32" s="216">
        <v>2000000</v>
      </c>
      <c r="G32" s="200">
        <f t="shared" si="1"/>
        <v>10000000</v>
      </c>
    </row>
    <row r="33" spans="1:8" x14ac:dyDescent="0.25">
      <c r="A33" s="213" t="s">
        <v>195</v>
      </c>
      <c r="B33" s="414" t="s">
        <v>196</v>
      </c>
      <c r="C33" s="414"/>
      <c r="D33" s="214" t="s">
        <v>186</v>
      </c>
      <c r="E33" s="199">
        <v>5</v>
      </c>
      <c r="F33" s="216">
        <v>1500000</v>
      </c>
      <c r="G33" s="200">
        <f t="shared" si="1"/>
        <v>7500000</v>
      </c>
    </row>
    <row r="34" spans="1:8" x14ac:dyDescent="0.25">
      <c r="A34" s="213" t="s">
        <v>197</v>
      </c>
      <c r="B34" s="414" t="s">
        <v>198</v>
      </c>
      <c r="C34" s="414"/>
      <c r="D34" s="214" t="s">
        <v>186</v>
      </c>
      <c r="E34" s="199">
        <v>5</v>
      </c>
      <c r="F34" s="216">
        <v>1000000</v>
      </c>
      <c r="G34" s="200">
        <f t="shared" si="1"/>
        <v>5000000</v>
      </c>
    </row>
    <row r="35" spans="1:8" x14ac:dyDescent="0.25">
      <c r="A35" s="213" t="s">
        <v>199</v>
      </c>
      <c r="B35" s="414" t="s">
        <v>200</v>
      </c>
      <c r="C35" s="414"/>
      <c r="D35" s="214" t="s">
        <v>201</v>
      </c>
      <c r="E35" s="215">
        <v>1</v>
      </c>
      <c r="F35" s="216">
        <v>15356845</v>
      </c>
      <c r="G35" s="200">
        <f t="shared" si="1"/>
        <v>15356845</v>
      </c>
    </row>
    <row r="36" spans="1:8" ht="14.25" thickBot="1" x14ac:dyDescent="0.3">
      <c r="A36" s="446" t="s">
        <v>202</v>
      </c>
      <c r="B36" s="447"/>
      <c r="C36" s="447"/>
      <c r="D36" s="447"/>
      <c r="E36" s="448"/>
      <c r="F36" s="448"/>
      <c r="G36" s="217">
        <f>SUM(G28:G35)</f>
        <v>67106845</v>
      </c>
    </row>
    <row r="37" spans="1:8" ht="14.25" thickBot="1" x14ac:dyDescent="0.3">
      <c r="A37" s="218"/>
      <c r="B37" s="219"/>
      <c r="C37" s="219"/>
      <c r="D37" s="219"/>
      <c r="E37" s="220"/>
      <c r="F37" s="221"/>
      <c r="G37" s="222"/>
    </row>
    <row r="38" spans="1:8" ht="15.75" x14ac:dyDescent="0.25">
      <c r="A38" s="449" t="s">
        <v>203</v>
      </c>
      <c r="B38" s="450"/>
      <c r="C38" s="450"/>
      <c r="D38" s="450"/>
      <c r="E38" s="223"/>
      <c r="F38" s="223"/>
      <c r="G38" s="224">
        <f>G19+G24+G36</f>
        <v>224106845</v>
      </c>
    </row>
    <row r="39" spans="1:8" ht="15.75" x14ac:dyDescent="0.25">
      <c r="A39" s="451" t="s">
        <v>204</v>
      </c>
      <c r="B39" s="452"/>
      <c r="C39" s="452"/>
      <c r="D39" s="225">
        <v>0.1</v>
      </c>
      <c r="E39" s="226"/>
      <c r="F39" s="226"/>
      <c r="G39" s="227">
        <f>ROUND((G38*$D39),0)</f>
        <v>22410685</v>
      </c>
    </row>
    <row r="40" spans="1:8" ht="15.75" x14ac:dyDescent="0.25">
      <c r="A40" s="437" t="s">
        <v>174</v>
      </c>
      <c r="B40" s="438"/>
      <c r="C40" s="438"/>
      <c r="D40" s="438"/>
      <c r="E40" s="226"/>
      <c r="F40" s="226"/>
      <c r="G40" s="227">
        <f>G38+G39</f>
        <v>246517530</v>
      </c>
    </row>
    <row r="41" spans="1:8" ht="16.5" thickBot="1" x14ac:dyDescent="0.3">
      <c r="A41" s="439" t="s">
        <v>205</v>
      </c>
      <c r="B41" s="440"/>
      <c r="C41" s="440"/>
      <c r="D41" s="228">
        <v>0.16</v>
      </c>
      <c r="E41" s="229"/>
      <c r="F41" s="229"/>
      <c r="G41" s="230">
        <f>ROUND((G40*$D41),0)</f>
        <v>39442805</v>
      </c>
    </row>
    <row r="42" spans="1:8" ht="14.25" thickBot="1" x14ac:dyDescent="0.3">
      <c r="A42" s="231"/>
      <c r="B42" s="232"/>
      <c r="C42" s="232"/>
      <c r="D42" s="232"/>
      <c r="E42" s="233"/>
      <c r="F42" s="234"/>
      <c r="G42" s="235"/>
    </row>
    <row r="43" spans="1:8" ht="18" thickBot="1" x14ac:dyDescent="0.3">
      <c r="A43" s="441" t="s">
        <v>206</v>
      </c>
      <c r="B43" s="442"/>
      <c r="C43" s="442"/>
      <c r="D43" s="442"/>
      <c r="E43" s="443">
        <f>ROUND((G40+G41),0)</f>
        <v>285960335</v>
      </c>
      <c r="F43" s="443"/>
      <c r="G43" s="444"/>
      <c r="H43" s="272" t="s">
        <v>269</v>
      </c>
    </row>
    <row r="45" spans="1:8" ht="16.5" x14ac:dyDescent="0.3">
      <c r="A45" s="100" t="s">
        <v>120</v>
      </c>
      <c r="B45" s="100"/>
      <c r="C45" s="100"/>
      <c r="D45" s="100"/>
      <c r="E45" s="100"/>
      <c r="F45" s="101"/>
    </row>
    <row r="46" spans="1:8" ht="16.5" x14ac:dyDescent="0.3">
      <c r="A46" s="95"/>
      <c r="B46" s="95"/>
      <c r="C46" s="99"/>
      <c r="D46" s="99"/>
      <c r="E46" s="99"/>
      <c r="F46" s="101"/>
    </row>
    <row r="47" spans="1:8" ht="15.75" x14ac:dyDescent="0.2">
      <c r="A47" s="95"/>
      <c r="B47" s="95"/>
      <c r="C47" s="121" t="s">
        <v>130</v>
      </c>
      <c r="D47" s="95"/>
      <c r="E47" s="95"/>
      <c r="F47" s="99"/>
    </row>
    <row r="48" spans="1:8" ht="16.5" x14ac:dyDescent="0.3">
      <c r="A48" s="101"/>
      <c r="B48" s="101"/>
      <c r="C48" s="121" t="s">
        <v>35</v>
      </c>
      <c r="D48" s="175"/>
      <c r="E48" s="175"/>
      <c r="F48" s="99"/>
    </row>
    <row r="49" spans="1:7" ht="15.75" customHeight="1" x14ac:dyDescent="0.3">
      <c r="A49" s="101"/>
      <c r="B49" s="101"/>
      <c r="C49" s="361" t="s">
        <v>131</v>
      </c>
      <c r="D49" s="361"/>
      <c r="E49" s="361"/>
      <c r="F49" s="361"/>
      <c r="G49" s="361"/>
    </row>
  </sheetData>
  <mergeCells count="32">
    <mergeCell ref="A2:G2"/>
    <mergeCell ref="A40:D40"/>
    <mergeCell ref="A41:C41"/>
    <mergeCell ref="A43:D43"/>
    <mergeCell ref="E43:G43"/>
    <mergeCell ref="A3:G3"/>
    <mergeCell ref="A4:G4"/>
    <mergeCell ref="B35:C35"/>
    <mergeCell ref="A36:D36"/>
    <mergeCell ref="E36:F36"/>
    <mergeCell ref="A38:D38"/>
    <mergeCell ref="A39:C39"/>
    <mergeCell ref="B30:C30"/>
    <mergeCell ref="B31:C31"/>
    <mergeCell ref="B32:C32"/>
    <mergeCell ref="B33:C33"/>
    <mergeCell ref="B34:C34"/>
    <mergeCell ref="C49:G49"/>
    <mergeCell ref="A6:B6"/>
    <mergeCell ref="E6:G6"/>
    <mergeCell ref="A18:D18"/>
    <mergeCell ref="E18:F18"/>
    <mergeCell ref="A19:D19"/>
    <mergeCell ref="A21:B21"/>
    <mergeCell ref="B22:C22"/>
    <mergeCell ref="B23:C23"/>
    <mergeCell ref="A24:D24"/>
    <mergeCell ref="E24:F24"/>
    <mergeCell ref="A26:D26"/>
    <mergeCell ref="B27:C27"/>
    <mergeCell ref="B28:C28"/>
    <mergeCell ref="B29:C29"/>
  </mergeCells>
  <pageMargins left="0.7" right="0.7" top="0.75" bottom="0.75" header="0.3" footer="0.3"/>
  <pageSetup orientation="portrait"/>
  <drawing r:id="rId1"/>
  <legacyDrawing r:id="rId2"/>
  <oleObjects>
    <mc:AlternateContent xmlns:mc="http://schemas.openxmlformats.org/markup-compatibility/2006">
      <mc:Choice Requires="x14">
        <oleObject progId="PBrush" shapeId="27649" r:id="rId3">
          <objectPr defaultSize="0" autoPict="0" r:id="rId4">
            <anchor moveWithCells="1" sizeWithCells="1">
              <from>
                <xdr:col>0</xdr:col>
                <xdr:colOff>38100</xdr:colOff>
                <xdr:row>1</xdr:row>
                <xdr:rowOff>66675</xdr:rowOff>
              </from>
              <to>
                <xdr:col>1</xdr:col>
                <xdr:colOff>314325</xdr:colOff>
                <xdr:row>1</xdr:row>
                <xdr:rowOff>723900</xdr:rowOff>
              </to>
            </anchor>
          </objectPr>
        </oleObject>
      </mc:Choice>
      <mc:Fallback>
        <oleObject progId="PBrush" shapeId="27649" r:id="rId3"/>
      </mc:Fallback>
    </mc:AlternateContent>
  </oleObjec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E22"/>
  <sheetViews>
    <sheetView topLeftCell="A4" zoomScale="115" zoomScaleNormal="115" zoomScalePageLayoutView="150" workbookViewId="0">
      <selection activeCell="A4" sqref="A4:C14"/>
    </sheetView>
  </sheetViews>
  <sheetFormatPr baseColWidth="10" defaultColWidth="11.42578125" defaultRowHeight="16.5" x14ac:dyDescent="0.3"/>
  <cols>
    <col min="1" max="1" width="50.42578125" style="101" customWidth="1"/>
    <col min="2" max="2" width="8.7109375" style="101" customWidth="1"/>
    <col min="3" max="3" width="18" style="101" customWidth="1"/>
    <col min="4" max="16384" width="11.42578125" style="101"/>
  </cols>
  <sheetData>
    <row r="1" spans="1:3" s="108" customFormat="1" ht="41.25" customHeight="1" x14ac:dyDescent="0.25">
      <c r="A1" s="453" t="str">
        <f>+'EVALUACIÓN CONSOLIDADA'!A1:G1</f>
        <v>EVALUACION INVITACIÓN ABIERTA No. IC - 019 - 2016</v>
      </c>
      <c r="B1" s="453"/>
      <c r="C1" s="453"/>
    </row>
    <row r="2" spans="1:3" s="108" customFormat="1" ht="39.950000000000003" customHeight="1" x14ac:dyDescent="0.25">
      <c r="A2" s="453" t="str">
        <f>+'EVALUACIÓN CONSOLIDADA'!A2:G2</f>
        <v>OBJETO: INTERVENTORÍA TÉCNICA, ADMINISTRATIVA, CONTABLE, LEGAL Y FINANCIERA DE LAS OBRAS DE REFORZAMIENTO ESTRUCTURAL DEL EDIFICIO PERTENECIENTE AL INSTITUTO COLOMBIANO PARA LA EVALUACIÓN DE LA EDUCACIÓN – ICFES, UBICADO EN LA CALLE 17 No. 3-40 DE LA CIUDAD DE BOGOTÁ D.C.</v>
      </c>
      <c r="B2" s="453"/>
      <c r="C2" s="453"/>
    </row>
    <row r="3" spans="1:3" s="108" customFormat="1" ht="22.5" customHeight="1" thickBot="1" x14ac:dyDescent="0.3">
      <c r="A3" s="453" t="s">
        <v>212</v>
      </c>
      <c r="B3" s="453"/>
      <c r="C3" s="453"/>
    </row>
    <row r="4" spans="1:3" s="108" customFormat="1" ht="22.5" customHeight="1" thickBot="1" x14ac:dyDescent="0.3">
      <c r="A4" s="460" t="s">
        <v>122</v>
      </c>
      <c r="B4" s="463" t="s">
        <v>121</v>
      </c>
      <c r="C4" s="464"/>
    </row>
    <row r="5" spans="1:3" ht="20.25" customHeight="1" x14ac:dyDescent="0.3">
      <c r="A5" s="461"/>
      <c r="B5" s="456" t="s">
        <v>123</v>
      </c>
      <c r="C5" s="457"/>
    </row>
    <row r="6" spans="1:3" ht="30.75" customHeight="1" thickBot="1" x14ac:dyDescent="0.35">
      <c r="A6" s="461"/>
      <c r="B6" s="458" t="str">
        <f>+'EVALUACIÓN CONSOLIDADA'!B6</f>
        <v>CONSORCIO INTERVENTORÍA REFORZAMIENTO</v>
      </c>
      <c r="C6" s="459"/>
    </row>
    <row r="7" spans="1:3" ht="28.5" customHeight="1" thickBot="1" x14ac:dyDescent="0.35">
      <c r="A7" s="462"/>
      <c r="B7" s="237" t="s">
        <v>119</v>
      </c>
      <c r="C7" s="237" t="s">
        <v>124</v>
      </c>
    </row>
    <row r="8" spans="1:3" x14ac:dyDescent="0.3">
      <c r="A8" s="264" t="s">
        <v>207</v>
      </c>
      <c r="B8" s="132" t="str">
        <f>+'EXP PROPONENTE EN REFORZAMIENT '!D11</f>
        <v>121-127</v>
      </c>
      <c r="C8" s="131">
        <f>+'EXP PROPONENTE EN REFORZAMIENT '!P12</f>
        <v>250</v>
      </c>
    </row>
    <row r="9" spans="1:3" x14ac:dyDescent="0.3">
      <c r="A9" s="124" t="s">
        <v>208</v>
      </c>
      <c r="B9" s="132" t="str">
        <f>+'EXP PROPONENTE EN REFORZAMIENT '!D11</f>
        <v>121-127</v>
      </c>
      <c r="C9" s="131">
        <f>+'EXP PROPONENTE EN REFORZAMIENT '!W12</f>
        <v>250</v>
      </c>
    </row>
    <row r="10" spans="1:3" ht="25.5" x14ac:dyDescent="0.3">
      <c r="A10" s="124" t="s">
        <v>209</v>
      </c>
      <c r="B10" s="132" t="str">
        <f>+'EXP PROFESIONALES'!K13</f>
        <v>131-134</v>
      </c>
      <c r="C10" s="131">
        <f>+'EXP PROFESIONALES'!P13</f>
        <v>100</v>
      </c>
    </row>
    <row r="11" spans="1:3" ht="25.5" x14ac:dyDescent="0.3">
      <c r="A11" s="124" t="s">
        <v>210</v>
      </c>
      <c r="B11" s="132" t="str">
        <f>+'EXP PROFESIONALES'!K17</f>
        <v>153-154</v>
      </c>
      <c r="C11" s="131">
        <f>+'EXP PROFESIONALES'!P15</f>
        <v>200</v>
      </c>
    </row>
    <row r="12" spans="1:3" ht="25.5" x14ac:dyDescent="0.3">
      <c r="A12" s="124" t="s">
        <v>211</v>
      </c>
      <c r="B12" s="132" t="str">
        <f>+'EXP PROFESIONALES'!K17</f>
        <v>153-154</v>
      </c>
      <c r="C12" s="131">
        <f>+'EXP PROFESIONALES'!P17</f>
        <v>100</v>
      </c>
    </row>
    <row r="13" spans="1:3" s="123" customFormat="1" ht="17.25" thickBot="1" x14ac:dyDescent="0.35">
      <c r="A13" s="137" t="s">
        <v>134</v>
      </c>
      <c r="B13" s="132" t="s">
        <v>266</v>
      </c>
      <c r="C13" s="131">
        <v>100</v>
      </c>
    </row>
    <row r="14" spans="1:3" s="123" customFormat="1" ht="17.25" thickBot="1" x14ac:dyDescent="0.35">
      <c r="A14" s="238" t="s">
        <v>125</v>
      </c>
      <c r="B14" s="238"/>
      <c r="C14" s="239">
        <f>SUM(C8:C13)</f>
        <v>1000</v>
      </c>
    </row>
    <row r="15" spans="1:3" x14ac:dyDescent="0.3">
      <c r="C15" s="118"/>
    </row>
    <row r="16" spans="1:3" ht="16.5" customHeight="1" x14ac:dyDescent="0.3">
      <c r="A16" s="454" t="s">
        <v>126</v>
      </c>
      <c r="B16" s="455"/>
      <c r="C16" s="455"/>
    </row>
    <row r="17" spans="1:5" x14ac:dyDescent="0.3">
      <c r="A17" s="454"/>
      <c r="B17" s="455"/>
      <c r="C17" s="455"/>
    </row>
    <row r="18" spans="1:5" x14ac:dyDescent="0.3">
      <c r="A18" s="454"/>
      <c r="B18" s="455"/>
      <c r="C18" s="455"/>
    </row>
    <row r="19" spans="1:5" ht="21" customHeight="1" x14ac:dyDescent="0.3">
      <c r="A19" s="100" t="s">
        <v>120</v>
      </c>
      <c r="B19" s="100"/>
      <c r="C19" s="100"/>
    </row>
    <row r="20" spans="1:5" x14ac:dyDescent="0.3">
      <c r="A20" s="95"/>
      <c r="B20" s="121" t="s">
        <v>139</v>
      </c>
      <c r="C20" s="95"/>
    </row>
    <row r="21" spans="1:5" s="95" customFormat="1" ht="17.100000000000001" customHeight="1" x14ac:dyDescent="0.25">
      <c r="B21" s="121" t="s">
        <v>35</v>
      </c>
      <c r="C21" s="175"/>
    </row>
    <row r="22" spans="1:5" ht="16.5" customHeight="1" x14ac:dyDescent="0.3">
      <c r="B22" s="361" t="s">
        <v>131</v>
      </c>
      <c r="C22" s="361"/>
      <c r="D22" s="361"/>
      <c r="E22" s="361"/>
    </row>
  </sheetData>
  <mergeCells count="10">
    <mergeCell ref="B22:E22"/>
    <mergeCell ref="A2:C2"/>
    <mergeCell ref="A16:A18"/>
    <mergeCell ref="B16:C18"/>
    <mergeCell ref="A1:C1"/>
    <mergeCell ref="A3:C3"/>
    <mergeCell ref="B5:C5"/>
    <mergeCell ref="B6:C6"/>
    <mergeCell ref="A4:A7"/>
    <mergeCell ref="B4:C4"/>
  </mergeCells>
  <pageMargins left="0.7" right="0.7" top="0.75" bottom="0.75" header="0.3" footer="0.3"/>
  <pageSetup orientation="portrait"/>
  <drawing r:id="rId1"/>
  <legacyDrawing r:id="rId2"/>
  <oleObjects>
    <mc:AlternateContent xmlns:mc="http://schemas.openxmlformats.org/markup-compatibility/2006">
      <mc:Choice Requires="x14">
        <oleObject progId="PBrush" shapeId="30722" r:id="rId3">
          <objectPr defaultSize="0" autoPict="0" r:id="rId4">
            <anchor moveWithCells="1" sizeWithCells="1">
              <from>
                <xdr:col>0</xdr:col>
                <xdr:colOff>85725</xdr:colOff>
                <xdr:row>0</xdr:row>
                <xdr:rowOff>0</xdr:rowOff>
              </from>
              <to>
                <xdr:col>0</xdr:col>
                <xdr:colOff>1028700</xdr:colOff>
                <xdr:row>0</xdr:row>
                <xdr:rowOff>485775</xdr:rowOff>
              </to>
            </anchor>
          </objectPr>
        </oleObject>
      </mc:Choice>
      <mc:Fallback>
        <oleObject progId="PBrush" shapeId="30722" r:id="rId3"/>
      </mc:Fallback>
    </mc:AlternateContent>
  </oleObject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4" zoomScale="125" zoomScaleNormal="125" zoomScalePageLayoutView="125" workbookViewId="0">
      <selection activeCell="H16" sqref="H16"/>
    </sheetView>
  </sheetViews>
  <sheetFormatPr baseColWidth="10" defaultColWidth="9.140625" defaultRowHeight="15" x14ac:dyDescent="0.25"/>
  <cols>
    <col min="1" max="8" width="11.42578125" customWidth="1"/>
    <col min="9" max="9" width="18.28515625" bestFit="1" customWidth="1"/>
    <col min="10" max="256" width="11.42578125" customWidth="1"/>
  </cols>
  <sheetData>
    <row r="1" spans="1:3" ht="33.75" x14ac:dyDescent="0.25">
      <c r="A1" s="142" t="s">
        <v>127</v>
      </c>
      <c r="B1" s="143" t="s">
        <v>128</v>
      </c>
      <c r="C1" s="144" t="s">
        <v>129</v>
      </c>
    </row>
    <row r="2" spans="1:3" x14ac:dyDescent="0.25">
      <c r="A2" s="145">
        <v>1984</v>
      </c>
      <c r="B2" s="138">
        <v>376.6</v>
      </c>
      <c r="C2" s="146">
        <v>11298</v>
      </c>
    </row>
    <row r="3" spans="1:3" x14ac:dyDescent="0.25">
      <c r="A3" s="147">
        <v>1985</v>
      </c>
      <c r="B3" s="139">
        <v>451.92</v>
      </c>
      <c r="C3" s="148">
        <v>13558</v>
      </c>
    </row>
    <row r="4" spans="1:3" x14ac:dyDescent="0.25">
      <c r="A4" s="145">
        <v>1986</v>
      </c>
      <c r="B4" s="138">
        <v>560.38</v>
      </c>
      <c r="C4" s="146">
        <v>16811</v>
      </c>
    </row>
    <row r="5" spans="1:3" x14ac:dyDescent="0.25">
      <c r="A5" s="147">
        <v>1987</v>
      </c>
      <c r="B5" s="139">
        <v>683.66</v>
      </c>
      <c r="C5" s="148">
        <v>20510</v>
      </c>
    </row>
    <row r="6" spans="1:3" x14ac:dyDescent="0.25">
      <c r="A6" s="145">
        <v>1988</v>
      </c>
      <c r="B6" s="138">
        <v>854.58</v>
      </c>
      <c r="C6" s="146">
        <v>25637</v>
      </c>
    </row>
    <row r="7" spans="1:3" x14ac:dyDescent="0.25">
      <c r="A7" s="147">
        <v>1989</v>
      </c>
      <c r="B7" s="140">
        <v>1085.32</v>
      </c>
      <c r="C7" s="148">
        <v>32560</v>
      </c>
    </row>
    <row r="8" spans="1:3" x14ac:dyDescent="0.25">
      <c r="A8" s="145">
        <v>1990</v>
      </c>
      <c r="B8" s="141">
        <v>1367.5</v>
      </c>
      <c r="C8" s="146">
        <v>41025</v>
      </c>
    </row>
    <row r="9" spans="1:3" x14ac:dyDescent="0.25">
      <c r="A9" s="147">
        <v>1991</v>
      </c>
      <c r="B9" s="140">
        <v>1723.87</v>
      </c>
      <c r="C9" s="148">
        <v>51716</v>
      </c>
    </row>
    <row r="10" spans="1:3" x14ac:dyDescent="0.25">
      <c r="A10" s="145">
        <v>1992</v>
      </c>
      <c r="B10" s="141">
        <v>2173</v>
      </c>
      <c r="C10" s="146">
        <v>65190</v>
      </c>
    </row>
    <row r="11" spans="1:3" x14ac:dyDescent="0.25">
      <c r="A11" s="147">
        <v>1993</v>
      </c>
      <c r="B11" s="140">
        <v>2717</v>
      </c>
      <c r="C11" s="148">
        <v>81510</v>
      </c>
    </row>
    <row r="12" spans="1:3" x14ac:dyDescent="0.25">
      <c r="A12" s="145">
        <v>1994</v>
      </c>
      <c r="B12" s="141">
        <v>3290</v>
      </c>
      <c r="C12" s="146">
        <v>98700</v>
      </c>
    </row>
    <row r="13" spans="1:3" x14ac:dyDescent="0.25">
      <c r="A13" s="147">
        <v>1995</v>
      </c>
      <c r="B13" s="140">
        <v>3964.45</v>
      </c>
      <c r="C13" s="148">
        <v>118934</v>
      </c>
    </row>
    <row r="14" spans="1:3" x14ac:dyDescent="0.25">
      <c r="A14" s="145">
        <v>1996</v>
      </c>
      <c r="B14" s="141">
        <v>4737.5</v>
      </c>
      <c r="C14" s="146">
        <v>142125</v>
      </c>
    </row>
    <row r="15" spans="1:3" x14ac:dyDescent="0.25">
      <c r="A15" s="147">
        <v>1997</v>
      </c>
      <c r="B15" s="140">
        <v>5733.5</v>
      </c>
      <c r="C15" s="148">
        <v>172005</v>
      </c>
    </row>
    <row r="16" spans="1:3" x14ac:dyDescent="0.25">
      <c r="A16" s="145">
        <v>1998</v>
      </c>
      <c r="B16" s="141">
        <v>6794.2</v>
      </c>
      <c r="C16" s="146">
        <v>203826</v>
      </c>
    </row>
    <row r="17" spans="1:9" x14ac:dyDescent="0.25">
      <c r="A17" s="147">
        <v>1999</v>
      </c>
      <c r="B17" s="140">
        <v>7882</v>
      </c>
      <c r="C17" s="148">
        <v>236460</v>
      </c>
    </row>
    <row r="18" spans="1:9" x14ac:dyDescent="0.25">
      <c r="A18" s="145">
        <v>2000</v>
      </c>
      <c r="B18" s="141">
        <v>8670</v>
      </c>
      <c r="C18" s="146">
        <v>260100</v>
      </c>
      <c r="I18" s="153"/>
    </row>
    <row r="19" spans="1:9" x14ac:dyDescent="0.25">
      <c r="A19" s="147">
        <v>2001</v>
      </c>
      <c r="B19" s="140">
        <v>9533.33</v>
      </c>
      <c r="C19" s="148">
        <v>286000</v>
      </c>
      <c r="I19" s="154"/>
    </row>
    <row r="20" spans="1:9" x14ac:dyDescent="0.25">
      <c r="A20" s="145">
        <v>2002</v>
      </c>
      <c r="B20" s="141">
        <v>10300</v>
      </c>
      <c r="C20" s="146">
        <v>309000</v>
      </c>
      <c r="I20" s="154"/>
    </row>
    <row r="21" spans="1:9" x14ac:dyDescent="0.25">
      <c r="A21" s="147">
        <v>2003</v>
      </c>
      <c r="B21" s="140">
        <v>11066.67</v>
      </c>
      <c r="C21" s="148">
        <v>332000</v>
      </c>
    </row>
    <row r="22" spans="1:9" x14ac:dyDescent="0.25">
      <c r="A22" s="145">
        <v>2004</v>
      </c>
      <c r="B22" s="141">
        <v>11933.33</v>
      </c>
      <c r="C22" s="146">
        <v>358000</v>
      </c>
    </row>
    <row r="23" spans="1:9" x14ac:dyDescent="0.25">
      <c r="A23" s="147">
        <v>2005</v>
      </c>
      <c r="B23" s="140">
        <v>12716.67</v>
      </c>
      <c r="C23" s="148">
        <v>381500</v>
      </c>
    </row>
    <row r="24" spans="1:9" x14ac:dyDescent="0.25">
      <c r="A24" s="145">
        <v>2006</v>
      </c>
      <c r="B24" s="141">
        <v>13600</v>
      </c>
      <c r="C24" s="146">
        <v>408000</v>
      </c>
    </row>
    <row r="25" spans="1:9" x14ac:dyDescent="0.25">
      <c r="A25" s="147">
        <v>2007</v>
      </c>
      <c r="B25" s="140">
        <v>14456.67</v>
      </c>
      <c r="C25" s="148">
        <v>433700</v>
      </c>
    </row>
    <row r="26" spans="1:9" x14ac:dyDescent="0.25">
      <c r="A26" s="183">
        <v>2008</v>
      </c>
      <c r="B26" s="184">
        <v>15383.33</v>
      </c>
      <c r="C26" s="185">
        <v>461500</v>
      </c>
    </row>
    <row r="27" spans="1:9" x14ac:dyDescent="0.25">
      <c r="A27" s="147">
        <v>2009</v>
      </c>
      <c r="B27" s="140">
        <v>16563.330000000002</v>
      </c>
      <c r="C27" s="148">
        <v>496900</v>
      </c>
    </row>
    <row r="28" spans="1:9" x14ac:dyDescent="0.25">
      <c r="A28" s="145">
        <v>2010</v>
      </c>
      <c r="B28" s="141">
        <v>17166.669999999998</v>
      </c>
      <c r="C28" s="146">
        <v>515000</v>
      </c>
    </row>
    <row r="29" spans="1:9" x14ac:dyDescent="0.25">
      <c r="A29" s="147">
        <v>2011</v>
      </c>
      <c r="B29" s="140">
        <v>17853.330000000002</v>
      </c>
      <c r="C29" s="148">
        <v>535600</v>
      </c>
    </row>
    <row r="30" spans="1:9" x14ac:dyDescent="0.25">
      <c r="A30" s="145">
        <v>2012</v>
      </c>
      <c r="B30" s="141">
        <v>18890</v>
      </c>
      <c r="C30" s="146">
        <v>566700</v>
      </c>
    </row>
    <row r="31" spans="1:9" x14ac:dyDescent="0.25">
      <c r="A31" s="147">
        <v>2013</v>
      </c>
      <c r="B31" s="140">
        <v>19650</v>
      </c>
      <c r="C31" s="148">
        <v>589500</v>
      </c>
    </row>
    <row r="32" spans="1:9" x14ac:dyDescent="0.25">
      <c r="A32" s="145">
        <v>2014</v>
      </c>
      <c r="B32" s="141">
        <v>20533.330000000002</v>
      </c>
      <c r="C32" s="146">
        <v>616000</v>
      </c>
    </row>
    <row r="33" spans="1:3" ht="15.75" thickBot="1" x14ac:dyDescent="0.3">
      <c r="A33" s="149">
        <v>2015</v>
      </c>
      <c r="B33" s="150">
        <v>21478.33</v>
      </c>
      <c r="C33" s="151">
        <v>644350</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EVALUACIÓN CONSOLIDADA</vt:lpstr>
      <vt:lpstr>CAPACIDAD TECNICA</vt:lpstr>
      <vt:lpstr>CONSORCIO CONSTRUEDUCAR 2012</vt:lpstr>
      <vt:lpstr>EXP PROPONENTE EN REFORZAMIENT </vt:lpstr>
      <vt:lpstr>EXP PROFESIONALES</vt:lpstr>
      <vt:lpstr>OFER ECONÓMICA </vt:lpstr>
      <vt:lpstr>PUNTAJE FINAL</vt:lpstr>
      <vt:lpstr>SMMLV</vt:lpstr>
      <vt:lpstr>'EXP PROFESIONALES'!Área_de_impresión</vt:lpstr>
      <vt:lpstr>'EXP PROPONENTE EN REFORZAMIENT '!Área_de_impresión</vt:lpstr>
      <vt:lpstr>'CAPACIDAD TECNICA'!Títulos_a_imprimir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ccamachoj</dc:creator>
  <cp:lastModifiedBy>Celia Ines Hernndez</cp:lastModifiedBy>
  <cp:revision/>
  <cp:lastPrinted>2016-08-03T19:31:50Z</cp:lastPrinted>
  <dcterms:created xsi:type="dcterms:W3CDTF">2011-12-09T19:51:55Z</dcterms:created>
  <dcterms:modified xsi:type="dcterms:W3CDTF">2016-08-03T21:49:03Z</dcterms:modified>
</cp:coreProperties>
</file>