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ihernandez\Documents\CONTRATOS\INTERVENTORIA OBRA REFORZAMIENTO\"/>
    </mc:Choice>
  </mc:AlternateContent>
  <bookViews>
    <workbookView xWindow="0" yWindow="0" windowWidth="20490" windowHeight="7065" tabRatio="924" firstSheet="2" activeTab="5"/>
  </bookViews>
  <sheets>
    <sheet name="OFERTA ECONÓMICA" sheetId="2" state="hidden" r:id="rId1"/>
    <sheet name="Hoja3" sheetId="3" state="hidden" r:id="rId2"/>
    <sheet name="GC Reingeniería" sheetId="42" r:id="rId3"/>
    <sheet name="Consultores y const" sheetId="47" r:id="rId4"/>
    <sheet name="Consorcio Interv" sheetId="48" r:id="rId5"/>
    <sheet name="formato MAA" sheetId="26" r:id="rId6"/>
  </sheets>
  <definedNames>
    <definedName name="_xlnm.Print_Area" localSheetId="5">'formato MAA'!$A$1:$D$15</definedName>
    <definedName name="_xlnm.Print_Area" localSheetId="0">'OFERTA ECONÓMICA'!$A$1:$G$21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6" l="1"/>
  <c r="D19" i="48"/>
  <c r="E19" i="48"/>
  <c r="D20" i="48"/>
  <c r="E20" i="48"/>
  <c r="D21" i="48"/>
  <c r="E21" i="48"/>
  <c r="D22" i="48"/>
  <c r="E22" i="48"/>
  <c r="E18" i="48"/>
  <c r="D18" i="48"/>
  <c r="D32" i="47"/>
  <c r="D30" i="47"/>
  <c r="D28" i="47"/>
  <c r="D32" i="48"/>
  <c r="D30" i="48"/>
  <c r="D28" i="48"/>
  <c r="D32" i="42"/>
  <c r="D30" i="42"/>
  <c r="D28" i="42"/>
  <c r="C11" i="2"/>
  <c r="E11" i="2"/>
  <c r="E10" i="2"/>
  <c r="C10" i="2"/>
  <c r="D37" i="3"/>
  <c r="A37" i="3"/>
  <c r="B36" i="3"/>
  <c r="C36" i="3"/>
  <c r="E36" i="3"/>
  <c r="B35" i="3"/>
  <c r="C35" i="3"/>
  <c r="E35" i="3"/>
  <c r="B34" i="3"/>
  <c r="C34" i="3"/>
  <c r="E34" i="3"/>
  <c r="B33" i="3"/>
  <c r="C33" i="3"/>
  <c r="E33" i="3"/>
  <c r="B32" i="3"/>
  <c r="C32" i="3"/>
  <c r="E32" i="3"/>
  <c r="B31" i="3"/>
  <c r="C31" i="3"/>
  <c r="E31" i="3"/>
  <c r="B30" i="3"/>
  <c r="C30" i="3"/>
  <c r="E30" i="3"/>
  <c r="C29" i="3"/>
  <c r="E29" i="3"/>
  <c r="C28" i="3"/>
  <c r="E28" i="3"/>
  <c r="C27" i="3"/>
  <c r="E27" i="3"/>
  <c r="C26" i="3"/>
  <c r="E26" i="3"/>
  <c r="C25" i="3"/>
  <c r="E25" i="3"/>
  <c r="B24" i="3"/>
  <c r="C24" i="3"/>
  <c r="E24" i="3"/>
  <c r="C23" i="3"/>
  <c r="E23" i="3"/>
  <c r="B22" i="3"/>
  <c r="C22" i="3"/>
  <c r="E22" i="3"/>
  <c r="C21" i="3"/>
  <c r="E21" i="3"/>
  <c r="C20" i="3"/>
  <c r="E20" i="3"/>
  <c r="B19" i="3"/>
  <c r="C19" i="3"/>
  <c r="E19" i="3"/>
  <c r="B18" i="3"/>
  <c r="C18" i="3"/>
  <c r="E18" i="3"/>
  <c r="B17" i="3"/>
  <c r="C17" i="3"/>
  <c r="E17" i="3"/>
  <c r="B16" i="3"/>
  <c r="C16" i="3"/>
  <c r="E16" i="3"/>
  <c r="B15" i="3"/>
  <c r="C15" i="3"/>
  <c r="E15" i="3"/>
  <c r="B14" i="3"/>
  <c r="C14" i="3"/>
  <c r="E14" i="3"/>
  <c r="B13" i="3"/>
  <c r="C13" i="3"/>
  <c r="E13" i="3"/>
  <c r="B12" i="3"/>
  <c r="C12" i="3"/>
  <c r="E12" i="3"/>
  <c r="B11" i="3"/>
  <c r="C11" i="3"/>
  <c r="E11" i="3"/>
  <c r="B10" i="3"/>
  <c r="C10" i="3"/>
  <c r="E10" i="3"/>
  <c r="C9" i="3"/>
  <c r="E9" i="3"/>
  <c r="B8" i="3"/>
  <c r="C8" i="3"/>
  <c r="E8" i="3"/>
  <c r="B7" i="3"/>
  <c r="C7" i="3"/>
  <c r="E7" i="3"/>
  <c r="B6" i="3"/>
  <c r="C6" i="3"/>
  <c r="E6" i="3"/>
  <c r="B5" i="3"/>
  <c r="C5" i="3"/>
  <c r="E5" i="3"/>
  <c r="B4" i="3"/>
  <c r="C4" i="3"/>
  <c r="E4" i="3"/>
  <c r="B3" i="3"/>
  <c r="C3" i="3"/>
  <c r="B2" i="3"/>
  <c r="C2" i="3"/>
  <c r="E2" i="3"/>
  <c r="E3" i="3"/>
  <c r="C37" i="3"/>
  <c r="B37" i="3"/>
</calcChain>
</file>

<file path=xl/sharedStrings.xml><?xml version="1.0" encoding="utf-8"?>
<sst xmlns="http://schemas.openxmlformats.org/spreadsheetml/2006/main" count="183" uniqueCount="80">
  <si>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</si>
  <si>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</si>
  <si>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</si>
  <si>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</si>
  <si>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</si>
  <si>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</si>
  <si>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</si>
  <si>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</si>
  <si>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</si>
  <si>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</si>
  <si>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</si>
  <si>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</si>
  <si>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</si>
  <si>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</si>
  <si>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</si>
  <si>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</si>
  <si>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</si>
  <si>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</si>
  <si>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</si>
  <si>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</si>
  <si>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</si>
  <si>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</si>
  <si>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</si>
  <si>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</si>
  <si>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</si>
  <si>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</si>
  <si>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</si>
  <si>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</si>
  <si>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</si>
  <si>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</si>
  <si>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</si>
  <si>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Proponente</t>
  </si>
  <si>
    <t>Propuesta</t>
  </si>
  <si>
    <t>Puntaje</t>
  </si>
  <si>
    <t>P1</t>
  </si>
  <si>
    <t>Presupuesto Oficial</t>
  </si>
  <si>
    <t>PO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</si>
  <si>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</si>
  <si>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</si>
  <si>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</si>
  <si>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</si>
  <si>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</si>
  <si>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</si>
  <si>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MA</t>
  </si>
  <si>
    <t>VALOR REQUERIDO</t>
  </si>
  <si>
    <t xml:space="preserve">OBSERVACIÓN: </t>
  </si>
  <si>
    <t>Valor con IVA</t>
  </si>
  <si>
    <t xml:space="preserve">Fotocopa tarjeta profesional Revisor Fiscal </t>
  </si>
  <si>
    <t xml:space="preserve">Fotocopia cédula Revisor Fiscal </t>
  </si>
  <si>
    <t xml:space="preserve">Fotocopia antecedentes disciplinarios Revisor Fiscal </t>
  </si>
  <si>
    <t>NA</t>
  </si>
  <si>
    <t>Bogotá D.C.</t>
  </si>
  <si>
    <t xml:space="preserve">PONDERACIÓN </t>
  </si>
  <si>
    <t>Acta de Unión Temporal</t>
  </si>
  <si>
    <t>Balance General a corte 31 de diciembre de 2015 y comparado año 2014</t>
  </si>
  <si>
    <t>Estado de resultados a corte 31 de diciembre de 2015 y comparado año 2014</t>
  </si>
  <si>
    <t>Estado de resultados a corte 31 de diciembre de 2015y comparado año 2014</t>
  </si>
  <si>
    <t>RESULTADO
2015</t>
  </si>
  <si>
    <t>VALOR REQUERIDO  SD  2015</t>
  </si>
  <si>
    <t>Consorcio CC</t>
  </si>
  <si>
    <t xml:space="preserve">Mayor a 1.2  </t>
  </si>
  <si>
    <t xml:space="preserve">Mayor a 1.2 </t>
  </si>
  <si>
    <t>EVALUACIÓN FINANCIERA PROCESO DE SELECCIÓN IC - 019- 2016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</si>
  <si>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
Interventoría técnica, administrativa, contable, legal y financiera de las obras de reforzamiento estructural del edificio perteneciente al Instituto Colombiano para la Evaluación de la Educación – ICFES, ubicado en la calle 17 No. 3-40 de la ciudad de Bogotá D.C.</t>
    </r>
  </si>
  <si>
    <t xml:space="preserve">Menor  o igual a  60% </t>
  </si>
  <si>
    <t xml:space="preserve">Mayor o igual a 1 </t>
  </si>
  <si>
    <t>Mayor o igual a 1.0</t>
  </si>
  <si>
    <t>GC REINGENIERÍA EU</t>
  </si>
  <si>
    <t>900182371-2</t>
  </si>
  <si>
    <t>CONSULTORES Y CONSTRUCTORES DE OBRAS LIMITADA</t>
  </si>
  <si>
    <t>800060834-4</t>
  </si>
  <si>
    <t>Consorcio Interventoría Reforzamiento</t>
  </si>
  <si>
    <t>Bogotá, 03 de agosto de 2016</t>
  </si>
  <si>
    <t>Fotocopia cédula contador publico (Giovanna PatriciaQuimbaya Forero)</t>
  </si>
  <si>
    <t>Fotocopa tarjeta profesional contador público  (Giovanna PatriciaQuimbaya Forero)</t>
  </si>
  <si>
    <t>Fotocopia antecedentes disciplinarios contador público (Giovanna PatriciaQuimbaya Forero)</t>
  </si>
  <si>
    <t>Fotocopia cédula contador publico (Ayde Oyola Herrera)</t>
  </si>
  <si>
    <t>Fotocopa tarjeta profesional contador público  (Ayde Oyola Herrera)</t>
  </si>
  <si>
    <t>Fotocopia antecedentes disciplinarios contador público (Ayde Oyola Herrera)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</si>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</sst>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6" fontId="3" fillId="0" borderId="0" xfId="1" applyNumberFormat="1" applyFont="1" applyBorder="1" applyAlignment="1"/>
    <xf numFmtId="166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center" wrapText="1"/>
    </xf>
    <xf numFmtId="165" fontId="0" fillId="0" borderId="0" xfId="1" applyFont="1"/>
    <xf numFmtId="165" fontId="7" fillId="0" borderId="0" xfId="1" applyFont="1"/>
    <xf numFmtId="165" fontId="7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3" fillId="0" borderId="0" xfId="0" applyFont="1" applyBorder="1" applyAlignment="1">
      <alignment vertical="center"/>
    </xf>
    <xf numFmtId="166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166" fontId="0" fillId="0" borderId="0" xfId="1" applyNumberFormat="1" applyFont="1" applyBorder="1"/>
    <xf numFmtId="0" fontId="10" fillId="6" borderId="21" xfId="0" applyFont="1" applyFill="1" applyBorder="1" applyAlignment="1">
      <alignment horizontal="center"/>
    </xf>
    <xf numFmtId="37" fontId="11" fillId="0" borderId="23" xfId="0" applyNumberFormat="1" applyFont="1" applyBorder="1" applyAlignment="1">
      <alignment horizontal="right"/>
    </xf>
    <xf numFmtId="0" fontId="3" fillId="0" borderId="0" xfId="0" applyFont="1" applyBorder="1" applyAlignment="1"/>
    <xf numFmtId="0" fontId="0" fillId="0" borderId="0" xfId="0" applyBorder="1" applyAlignment="1"/>
    <xf numFmtId="0" fontId="10" fillId="0" borderId="0" xfId="0" applyFont="1" applyFill="1" applyBorder="1"/>
    <xf numFmtId="8" fontId="10" fillId="0" borderId="0" xfId="0" applyNumberFormat="1" applyFont="1" applyFill="1"/>
    <xf numFmtId="0" fontId="10" fillId="6" borderId="24" xfId="0" applyFont="1" applyFill="1" applyBorder="1"/>
    <xf numFmtId="0" fontId="10" fillId="6" borderId="25" xfId="0" applyFont="1" applyFill="1" applyBorder="1"/>
    <xf numFmtId="8" fontId="10" fillId="6" borderId="21" xfId="0" applyNumberFormat="1" applyFon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3" fillId="0" borderId="10" xfId="0" applyFont="1" applyBorder="1" applyAlignment="1">
      <alignment horizontal="left" vertical="center" wrapText="1"/>
    </xf>
    <xf numFmtId="164" fontId="0" fillId="0" borderId="0" xfId="4" applyFont="1"/>
    <xf numFmtId="3" fontId="3" fillId="0" borderId="8" xfId="0" applyNumberFormat="1" applyFont="1" applyBorder="1" applyAlignment="1">
      <alignment horizontal="left" vertical="center" wrapText="1"/>
    </xf>
    <xf numFmtId="0" fontId="11" fillId="0" borderId="23" xfId="0" applyFont="1" applyFill="1" applyBorder="1"/>
    <xf numFmtId="0" fontId="0" fillId="0" borderId="0" xfId="0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3" fontId="0" fillId="0" borderId="1" xfId="0" applyNumberFormat="1" applyFont="1" applyFill="1" applyBorder="1" applyAlignment="1">
      <alignment vertical="center"/>
    </xf>
    <xf numFmtId="0" fontId="10" fillId="6" borderId="29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3" fillId="0" borderId="10" xfId="0" applyFont="1" applyBorder="1" applyAlignment="1">
      <alignment horizontal="left" vertical="center" wrapText="1"/>
    </xf>
    <xf numFmtId="8" fontId="11" fillId="0" borderId="21" xfId="0" applyNumberFormat="1" applyFont="1" applyBorder="1"/>
    <xf numFmtId="0" fontId="10" fillId="6" borderId="32" xfId="0" applyFont="1" applyFill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8" fontId="14" fillId="0" borderId="21" xfId="0" applyNumberFormat="1" applyFont="1" applyBorder="1"/>
    <xf numFmtId="0" fontId="14" fillId="0" borderId="22" xfId="0" applyFont="1" applyFill="1" applyBorder="1"/>
    <xf numFmtId="0" fontId="14" fillId="0" borderId="23" xfId="0" applyFont="1" applyFill="1" applyBorder="1"/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37" fontId="8" fillId="0" borderId="2" xfId="3" applyNumberFormat="1" applyFont="1" applyBorder="1" applyAlignment="1">
      <alignment horizontal="center" vertical="center" wrapText="1"/>
    </xf>
    <xf numFmtId="37" fontId="8" fillId="0" borderId="4" xfId="3" applyNumberFormat="1" applyFont="1" applyBorder="1" applyAlignment="1">
      <alignment horizontal="center" vertical="center" wrapText="1"/>
    </xf>
    <xf numFmtId="37" fontId="9" fillId="5" borderId="2" xfId="1" applyNumberFormat="1" applyFont="1" applyFill="1" applyBorder="1" applyAlignment="1">
      <alignment horizontal="center" vertical="center" wrapText="1"/>
    </xf>
    <xf numFmtId="37" fontId="9" fillId="5" borderId="4" xfId="1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2" xfId="4" applyFont="1" applyBorder="1" applyAlignment="1">
      <alignment horizontal="left" vertical="center"/>
    </xf>
    <xf numFmtId="164" fontId="0" fillId="0" borderId="3" xfId="4" applyFont="1" applyBorder="1" applyAlignment="1">
      <alignment horizontal="left" vertical="center"/>
    </xf>
    <xf numFmtId="164" fontId="0" fillId="0" borderId="4" xfId="4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</cellXfs>
  <cellStyles count="79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79" t="s">
        <v>0</v>
      </c>
      <c r="C3" s="79"/>
      <c r="D3" s="79"/>
      <c r="E3" s="79"/>
      <c r="F3" s="79"/>
      <c r="G3" s="8"/>
    </row>
    <row r="4" spans="1:9" ht="15.75" x14ac:dyDescent="0.25">
      <c r="A4" s="7"/>
      <c r="B4" s="79" t="s">
        <v>1</v>
      </c>
      <c r="C4" s="79"/>
      <c r="D4" s="79"/>
      <c r="E4" s="79"/>
      <c r="F4" s="79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80" t="s">
        <v>40</v>
      </c>
      <c r="C6" s="80"/>
      <c r="D6" s="80"/>
      <c r="E6" s="80"/>
      <c r="F6" s="80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81" t="s">
        <v>37</v>
      </c>
      <c r="C8" s="81"/>
      <c r="D8" s="81"/>
      <c r="E8" s="81"/>
      <c r="F8" s="81"/>
      <c r="G8" s="8"/>
    </row>
    <row r="9" spans="1:9" x14ac:dyDescent="0.25">
      <c r="A9" s="7"/>
      <c r="B9" s="28"/>
      <c r="C9" s="28"/>
      <c r="D9" s="28"/>
      <c r="E9" s="43"/>
      <c r="F9" s="58" t="s">
        <v>27</v>
      </c>
      <c r="G9" s="8"/>
    </row>
    <row r="10" spans="1:9" ht="45" customHeight="1" x14ac:dyDescent="0.25">
      <c r="A10" s="7"/>
      <c r="B10" s="88" t="s">
        <v>23</v>
      </c>
      <c r="C10" s="82" t="e">
        <f>+#REF!</f>
        <v>#REF!</v>
      </c>
      <c r="D10" s="83"/>
      <c r="E10" s="82" t="e">
        <f>+#REF!</f>
        <v>#REF!</v>
      </c>
      <c r="F10" s="83"/>
      <c r="G10" s="8"/>
      <c r="I10" s="46"/>
    </row>
    <row r="11" spans="1:9" ht="45" customHeight="1" x14ac:dyDescent="0.25">
      <c r="A11" s="7"/>
      <c r="B11" s="89"/>
      <c r="C11" s="84">
        <f>5878255062/1.16</f>
        <v>5067461260.3448277</v>
      </c>
      <c r="D11" s="85"/>
      <c r="E11" s="84">
        <f>4584547057/1.16</f>
        <v>3952195738.7931037</v>
      </c>
      <c r="F11" s="85"/>
      <c r="G11" s="8"/>
    </row>
    <row r="12" spans="1:9" ht="18.75" x14ac:dyDescent="0.25">
      <c r="A12" s="7"/>
      <c r="B12" s="29" t="s">
        <v>24</v>
      </c>
      <c r="C12" s="86">
        <v>400</v>
      </c>
      <c r="D12" s="87"/>
      <c r="E12" s="86" t="s">
        <v>41</v>
      </c>
      <c r="F12" s="87"/>
      <c r="G12" s="8"/>
    </row>
    <row r="13" spans="1:9" x14ac:dyDescent="0.25">
      <c r="A13" s="7"/>
      <c r="B13" s="11"/>
      <c r="C13" s="11"/>
      <c r="D13" s="11"/>
      <c r="E13" s="43"/>
      <c r="F13" s="43"/>
      <c r="G13" s="8"/>
    </row>
    <row r="14" spans="1:9" ht="51" customHeight="1" x14ac:dyDescent="0.25">
      <c r="A14" s="7"/>
      <c r="B14" s="78" t="s">
        <v>42</v>
      </c>
      <c r="C14" s="78"/>
      <c r="D14" s="78"/>
      <c r="E14" s="78"/>
      <c r="F14" s="78"/>
      <c r="G14" s="8"/>
      <c r="I14" s="30"/>
    </row>
    <row r="15" spans="1:9" x14ac:dyDescent="0.25">
      <c r="A15" s="7"/>
      <c r="B15" s="9"/>
      <c r="C15" s="9"/>
      <c r="E15" s="9"/>
      <c r="F15" s="47"/>
      <c r="G15" s="8"/>
      <c r="I15" s="31"/>
    </row>
    <row r="16" spans="1:9" x14ac:dyDescent="0.25">
      <c r="A16" s="7"/>
      <c r="B16" s="9" t="s">
        <v>39</v>
      </c>
      <c r="C16" s="9"/>
      <c r="E16" s="9"/>
      <c r="F16" s="47"/>
      <c r="G16" s="8"/>
      <c r="I16" s="30"/>
    </row>
    <row r="17" spans="1:9" x14ac:dyDescent="0.25">
      <c r="A17" s="7"/>
      <c r="B17" s="9"/>
      <c r="C17" s="9"/>
      <c r="D17" s="9"/>
      <c r="E17" s="9"/>
      <c r="F17" s="9"/>
      <c r="G17" s="8"/>
      <c r="I17" s="30"/>
    </row>
    <row r="18" spans="1:9" x14ac:dyDescent="0.25">
      <c r="A18" s="7"/>
      <c r="B18" s="50" t="s">
        <v>29</v>
      </c>
      <c r="C18" s="50"/>
      <c r="D18" s="50"/>
      <c r="E18" s="50"/>
      <c r="F18" s="50"/>
      <c r="G18" s="8"/>
      <c r="I18" s="30"/>
    </row>
    <row r="19" spans="1:9" x14ac:dyDescent="0.25">
      <c r="A19" s="7"/>
      <c r="B19" s="51" t="s">
        <v>28</v>
      </c>
      <c r="C19" s="51"/>
      <c r="D19" s="51"/>
      <c r="E19" s="51"/>
      <c r="F19" s="51"/>
      <c r="G19" s="8"/>
      <c r="I19" s="32"/>
    </row>
    <row r="20" spans="1:9" x14ac:dyDescent="0.25">
      <c r="A20" s="7"/>
      <c r="B20" s="51" t="s">
        <v>22</v>
      </c>
      <c r="C20" s="51"/>
      <c r="D20" s="51"/>
      <c r="E20" s="51"/>
      <c r="F20" s="51"/>
      <c r="G20" s="8"/>
      <c r="I20" s="33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26</v>
      </c>
    </row>
    <row r="2" spans="1:5" x14ac:dyDescent="0.25">
      <c r="A2" s="41">
        <v>26524519</v>
      </c>
      <c r="B2" s="41">
        <f>+A2*16%</f>
        <v>4243923.04</v>
      </c>
      <c r="C2" s="41">
        <f>+A2+B2</f>
        <v>30768442.039999999</v>
      </c>
      <c r="D2" s="41">
        <v>30768442</v>
      </c>
      <c r="E2" s="41">
        <f>+C2-D2</f>
        <v>3.9999999105930328E-2</v>
      </c>
    </row>
    <row r="3" spans="1:5" x14ac:dyDescent="0.25">
      <c r="A3" s="41">
        <v>7495061</v>
      </c>
      <c r="B3" s="41">
        <f t="shared" ref="B3:B36" si="0">+A3*16%</f>
        <v>1199209.76</v>
      </c>
      <c r="C3" s="41">
        <f t="shared" ref="C3:C36" si="1">+A3+B3</f>
        <v>8694270.7599999998</v>
      </c>
      <c r="D3" s="41">
        <v>8694271</v>
      </c>
      <c r="E3" s="41">
        <f t="shared" ref="E3:E36" si="2">+C3-D3</f>
        <v>-0.24000000022351742</v>
      </c>
    </row>
    <row r="4" spans="1:5" x14ac:dyDescent="0.25">
      <c r="A4" s="41">
        <v>6485764</v>
      </c>
      <c r="B4" s="41">
        <f t="shared" si="0"/>
        <v>1037722.24</v>
      </c>
      <c r="C4" s="41">
        <f t="shared" si="1"/>
        <v>7523486.2400000002</v>
      </c>
      <c r="D4" s="41">
        <v>7523486</v>
      </c>
      <c r="E4" s="41">
        <f t="shared" si="2"/>
        <v>0.24000000022351742</v>
      </c>
    </row>
    <row r="5" spans="1:5" x14ac:dyDescent="0.25">
      <c r="A5" s="41">
        <v>2665930</v>
      </c>
      <c r="B5" s="41">
        <f t="shared" si="0"/>
        <v>426548.8</v>
      </c>
      <c r="C5" s="41">
        <f t="shared" si="1"/>
        <v>3092478.8</v>
      </c>
      <c r="D5" s="42">
        <v>3092479</v>
      </c>
      <c r="E5" s="41">
        <f t="shared" si="2"/>
        <v>-0.20000000018626451</v>
      </c>
    </row>
    <row r="6" spans="1:5" x14ac:dyDescent="0.25">
      <c r="A6" s="41">
        <v>76200000</v>
      </c>
      <c r="B6" s="41">
        <f t="shared" si="0"/>
        <v>12192000</v>
      </c>
      <c r="C6" s="41">
        <f t="shared" si="1"/>
        <v>88392000</v>
      </c>
      <c r="D6" s="42">
        <v>88392000</v>
      </c>
      <c r="E6" s="41">
        <f t="shared" si="2"/>
        <v>0</v>
      </c>
    </row>
    <row r="7" spans="1:5" x14ac:dyDescent="0.25">
      <c r="A7" s="41">
        <v>19180000</v>
      </c>
      <c r="B7" s="41">
        <f t="shared" si="0"/>
        <v>3068800</v>
      </c>
      <c r="C7" s="41">
        <f t="shared" si="1"/>
        <v>22248800</v>
      </c>
      <c r="D7" s="42">
        <v>22248800</v>
      </c>
      <c r="E7" s="41">
        <f t="shared" si="2"/>
        <v>0</v>
      </c>
    </row>
    <row r="8" spans="1:5" x14ac:dyDescent="0.25">
      <c r="A8" s="41">
        <v>6283000</v>
      </c>
      <c r="B8" s="41">
        <f t="shared" si="0"/>
        <v>1005280</v>
      </c>
      <c r="C8" s="41">
        <f t="shared" si="1"/>
        <v>7288280</v>
      </c>
      <c r="D8" s="42">
        <v>7288280</v>
      </c>
      <c r="E8" s="41">
        <f t="shared" si="2"/>
        <v>0</v>
      </c>
    </row>
    <row r="9" spans="1:5" x14ac:dyDescent="0.25">
      <c r="A9" s="41">
        <v>16692000</v>
      </c>
      <c r="B9" s="41"/>
      <c r="C9" s="41">
        <f t="shared" si="1"/>
        <v>16692000</v>
      </c>
      <c r="D9" s="42">
        <v>16692000</v>
      </c>
      <c r="E9" s="41">
        <f t="shared" si="2"/>
        <v>0</v>
      </c>
    </row>
    <row r="10" spans="1:5" x14ac:dyDescent="0.25">
      <c r="A10" s="41">
        <v>5653297</v>
      </c>
      <c r="B10" s="41">
        <f t="shared" si="0"/>
        <v>904527.52</v>
      </c>
      <c r="C10" s="41">
        <f t="shared" si="1"/>
        <v>6557824.5199999996</v>
      </c>
      <c r="D10" s="42">
        <v>6557825</v>
      </c>
      <c r="E10" s="41">
        <f t="shared" si="2"/>
        <v>-0.48000000044703484</v>
      </c>
    </row>
    <row r="11" spans="1:5" x14ac:dyDescent="0.25">
      <c r="A11" s="41">
        <v>3811500</v>
      </c>
      <c r="B11" s="41">
        <f t="shared" si="0"/>
        <v>609840</v>
      </c>
      <c r="C11" s="41">
        <f t="shared" si="1"/>
        <v>4421340</v>
      </c>
      <c r="D11" s="42">
        <v>4421340</v>
      </c>
      <c r="E11" s="41">
        <f t="shared" si="2"/>
        <v>0</v>
      </c>
    </row>
    <row r="12" spans="1:5" x14ac:dyDescent="0.25">
      <c r="A12" s="41">
        <v>4000500</v>
      </c>
      <c r="B12" s="41">
        <f t="shared" si="0"/>
        <v>640080</v>
      </c>
      <c r="C12" s="41">
        <f t="shared" si="1"/>
        <v>4640580</v>
      </c>
      <c r="D12" s="42">
        <v>4640580</v>
      </c>
      <c r="E12" s="41">
        <f t="shared" si="2"/>
        <v>0</v>
      </c>
    </row>
    <row r="13" spans="1:5" x14ac:dyDescent="0.25">
      <c r="A13" s="41">
        <v>4473690</v>
      </c>
      <c r="B13" s="41">
        <f t="shared" si="0"/>
        <v>715790.4</v>
      </c>
      <c r="C13" s="41">
        <f t="shared" si="1"/>
        <v>5189480.4000000004</v>
      </c>
      <c r="D13" s="41">
        <v>5189480</v>
      </c>
      <c r="E13" s="41">
        <f t="shared" si="2"/>
        <v>0.40000000037252903</v>
      </c>
    </row>
    <row r="14" spans="1:5" x14ac:dyDescent="0.25">
      <c r="A14" s="41">
        <v>24388578</v>
      </c>
      <c r="B14" s="41">
        <f t="shared" si="0"/>
        <v>3902172.48</v>
      </c>
      <c r="C14" s="41">
        <f t="shared" si="1"/>
        <v>28290750.48</v>
      </c>
      <c r="D14" s="41">
        <v>28290750</v>
      </c>
      <c r="E14" s="41">
        <f t="shared" si="2"/>
        <v>0.48000000044703484</v>
      </c>
    </row>
    <row r="15" spans="1:5" x14ac:dyDescent="0.25">
      <c r="A15" s="41">
        <v>3893621</v>
      </c>
      <c r="B15" s="41">
        <f t="shared" si="0"/>
        <v>622979.36</v>
      </c>
      <c r="C15" s="41">
        <f t="shared" si="1"/>
        <v>4516600.3600000003</v>
      </c>
      <c r="D15" s="41">
        <v>4516600</v>
      </c>
      <c r="E15" s="41">
        <f t="shared" si="2"/>
        <v>0.36000000033527613</v>
      </c>
    </row>
    <row r="16" spans="1:5" x14ac:dyDescent="0.25">
      <c r="A16" s="41">
        <v>3150000</v>
      </c>
      <c r="B16" s="41">
        <f t="shared" si="0"/>
        <v>504000</v>
      </c>
      <c r="C16" s="41">
        <f t="shared" si="1"/>
        <v>3654000</v>
      </c>
      <c r="D16" s="41">
        <v>3654000</v>
      </c>
      <c r="E16" s="41">
        <f t="shared" si="2"/>
        <v>0</v>
      </c>
    </row>
    <row r="17" spans="1:5" x14ac:dyDescent="0.25">
      <c r="A17" s="41">
        <v>22755915</v>
      </c>
      <c r="B17" s="41">
        <f t="shared" si="0"/>
        <v>3640946.4</v>
      </c>
      <c r="C17" s="41">
        <f t="shared" si="1"/>
        <v>26396861.399999999</v>
      </c>
      <c r="D17" s="41">
        <v>26396861</v>
      </c>
      <c r="E17" s="41">
        <f t="shared" si="2"/>
        <v>0.39999999850988388</v>
      </c>
    </row>
    <row r="18" spans="1:5" x14ac:dyDescent="0.25">
      <c r="A18" s="41">
        <v>7152000</v>
      </c>
      <c r="B18" s="41">
        <f t="shared" si="0"/>
        <v>1144320</v>
      </c>
      <c r="C18" s="41">
        <f t="shared" si="1"/>
        <v>8296320</v>
      </c>
      <c r="D18" s="41">
        <v>8296320</v>
      </c>
      <c r="E18" s="41">
        <f t="shared" si="2"/>
        <v>0</v>
      </c>
    </row>
    <row r="19" spans="1:5" x14ac:dyDescent="0.25">
      <c r="A19" s="41">
        <v>26204700</v>
      </c>
      <c r="B19" s="41">
        <f t="shared" si="0"/>
        <v>4192752</v>
      </c>
      <c r="C19" s="41">
        <f t="shared" si="1"/>
        <v>30397452</v>
      </c>
      <c r="D19" s="41">
        <v>30397452</v>
      </c>
      <c r="E19" s="41">
        <f t="shared" si="2"/>
        <v>0</v>
      </c>
    </row>
    <row r="20" spans="1:5" x14ac:dyDescent="0.25">
      <c r="A20" s="41">
        <v>2577400</v>
      </c>
      <c r="B20" s="41"/>
      <c r="C20" s="41">
        <f t="shared" si="1"/>
        <v>2577400</v>
      </c>
      <c r="D20" s="41">
        <v>2577400</v>
      </c>
      <c r="E20" s="41">
        <f t="shared" si="2"/>
        <v>0</v>
      </c>
    </row>
    <row r="21" spans="1:5" x14ac:dyDescent="0.25">
      <c r="A21" s="41">
        <v>1494892</v>
      </c>
      <c r="B21" s="41"/>
      <c r="C21" s="41">
        <f t="shared" si="1"/>
        <v>1494892</v>
      </c>
      <c r="D21" s="41">
        <v>1494892</v>
      </c>
      <c r="E21" s="41">
        <f t="shared" si="2"/>
        <v>0</v>
      </c>
    </row>
    <row r="22" spans="1:5" x14ac:dyDescent="0.25">
      <c r="A22" s="41">
        <v>26460</v>
      </c>
      <c r="B22" s="41">
        <f t="shared" si="0"/>
        <v>4233.6000000000004</v>
      </c>
      <c r="C22" s="41">
        <f t="shared" si="1"/>
        <v>30693.599999999999</v>
      </c>
      <c r="D22" s="41">
        <v>30694</v>
      </c>
      <c r="E22" s="41">
        <f t="shared" si="2"/>
        <v>-0.40000000000145519</v>
      </c>
    </row>
    <row r="23" spans="1:5" x14ac:dyDescent="0.25">
      <c r="A23" s="41">
        <v>9665250</v>
      </c>
      <c r="B23" s="41"/>
      <c r="C23" s="41">
        <f t="shared" si="1"/>
        <v>9665250</v>
      </c>
      <c r="D23" s="41">
        <v>9665250</v>
      </c>
      <c r="E23" s="41">
        <f t="shared" si="2"/>
        <v>0</v>
      </c>
    </row>
    <row r="24" spans="1:5" x14ac:dyDescent="0.25">
      <c r="A24" s="41">
        <v>66150</v>
      </c>
      <c r="B24" s="41">
        <f t="shared" si="0"/>
        <v>10584</v>
      </c>
      <c r="C24" s="41">
        <f t="shared" si="1"/>
        <v>76734</v>
      </c>
      <c r="D24" s="41">
        <v>76734</v>
      </c>
      <c r="E24" s="41">
        <f t="shared" si="2"/>
        <v>0</v>
      </c>
    </row>
    <row r="25" spans="1:5" x14ac:dyDescent="0.25">
      <c r="A25" s="41">
        <v>12758130</v>
      </c>
      <c r="B25" s="41"/>
      <c r="C25" s="41">
        <f t="shared" si="1"/>
        <v>12758130</v>
      </c>
      <c r="D25" s="41">
        <v>12758130</v>
      </c>
      <c r="E25" s="41">
        <f t="shared" si="2"/>
        <v>0</v>
      </c>
    </row>
    <row r="26" spans="1:5" x14ac:dyDescent="0.25">
      <c r="A26" s="41">
        <v>1907276</v>
      </c>
      <c r="B26" s="41"/>
      <c r="C26" s="41">
        <f t="shared" si="1"/>
        <v>1907276</v>
      </c>
      <c r="D26" s="41">
        <v>1907276</v>
      </c>
      <c r="E26" s="41">
        <f t="shared" si="2"/>
        <v>0</v>
      </c>
    </row>
    <row r="27" spans="1:5" x14ac:dyDescent="0.25">
      <c r="A27" s="41">
        <v>1056734</v>
      </c>
      <c r="B27" s="41"/>
      <c r="C27" s="41">
        <f t="shared" si="1"/>
        <v>1056734</v>
      </c>
      <c r="D27" s="41">
        <v>1056734</v>
      </c>
      <c r="E27" s="41">
        <f t="shared" si="2"/>
        <v>0</v>
      </c>
    </row>
    <row r="28" spans="1:5" x14ac:dyDescent="0.25">
      <c r="A28" s="41">
        <v>13531350</v>
      </c>
      <c r="B28" s="41"/>
      <c r="C28" s="41">
        <f t="shared" si="1"/>
        <v>13531350</v>
      </c>
      <c r="D28" s="41">
        <v>13531350</v>
      </c>
      <c r="E28" s="41">
        <f t="shared" si="2"/>
        <v>0</v>
      </c>
    </row>
    <row r="29" spans="1:5" x14ac:dyDescent="0.25">
      <c r="A29" s="41">
        <v>1159830</v>
      </c>
      <c r="B29" s="41"/>
      <c r="C29" s="41">
        <f t="shared" si="1"/>
        <v>1159830</v>
      </c>
      <c r="D29" s="41">
        <v>1159830</v>
      </c>
      <c r="E29" s="41">
        <f t="shared" si="2"/>
        <v>0</v>
      </c>
    </row>
    <row r="30" spans="1:5" x14ac:dyDescent="0.25">
      <c r="A30" s="41">
        <v>97020</v>
      </c>
      <c r="B30" s="41">
        <f t="shared" si="0"/>
        <v>15523.2</v>
      </c>
      <c r="C30" s="41">
        <f t="shared" si="1"/>
        <v>112543.2</v>
      </c>
      <c r="D30" s="41">
        <v>112543</v>
      </c>
      <c r="E30" s="41">
        <f t="shared" si="2"/>
        <v>0.19999999999708962</v>
      </c>
    </row>
    <row r="31" spans="1:5" x14ac:dyDescent="0.25">
      <c r="A31" s="41">
        <v>4500000</v>
      </c>
      <c r="B31" s="41">
        <f t="shared" si="0"/>
        <v>720000</v>
      </c>
      <c r="C31" s="41">
        <f t="shared" si="1"/>
        <v>5220000</v>
      </c>
      <c r="D31" s="41">
        <v>5220000</v>
      </c>
      <c r="E31" s="41">
        <f t="shared" si="2"/>
        <v>0</v>
      </c>
    </row>
    <row r="32" spans="1:5" x14ac:dyDescent="0.25">
      <c r="A32" s="41">
        <v>4845344</v>
      </c>
      <c r="B32" s="41">
        <f t="shared" si="0"/>
        <v>775255.04000000004</v>
      </c>
      <c r="C32" s="41">
        <f t="shared" si="1"/>
        <v>5620599.04</v>
      </c>
      <c r="D32" s="41">
        <v>5620599</v>
      </c>
      <c r="E32" s="41">
        <f t="shared" si="2"/>
        <v>4.0000000037252903E-2</v>
      </c>
    </row>
    <row r="33" spans="1:5" x14ac:dyDescent="0.25">
      <c r="A33" s="41">
        <v>10980000</v>
      </c>
      <c r="B33" s="41">
        <f t="shared" si="0"/>
        <v>1756800</v>
      </c>
      <c r="C33" s="41">
        <f t="shared" si="1"/>
        <v>12736800</v>
      </c>
      <c r="D33" s="41">
        <v>12736800</v>
      </c>
      <c r="E33" s="41">
        <f t="shared" si="2"/>
        <v>0</v>
      </c>
    </row>
    <row r="34" spans="1:5" x14ac:dyDescent="0.25">
      <c r="A34" s="41">
        <v>12180831</v>
      </c>
      <c r="B34" s="41">
        <f t="shared" si="0"/>
        <v>1948932.96</v>
      </c>
      <c r="C34" s="41">
        <f t="shared" si="1"/>
        <v>14129763.960000001</v>
      </c>
      <c r="D34" s="41">
        <v>14129764</v>
      </c>
      <c r="E34" s="41">
        <f t="shared" si="2"/>
        <v>-3.9999999105930328E-2</v>
      </c>
    </row>
    <row r="35" spans="1:5" x14ac:dyDescent="0.25">
      <c r="A35" s="41">
        <v>3552468</v>
      </c>
      <c r="B35" s="41">
        <f t="shared" si="0"/>
        <v>568394.88</v>
      </c>
      <c r="C35" s="41">
        <f t="shared" si="1"/>
        <v>4120862.88</v>
      </c>
      <c r="D35" s="41">
        <v>4120863</v>
      </c>
      <c r="E35" s="41">
        <f t="shared" si="2"/>
        <v>-0.12000000011175871</v>
      </c>
    </row>
    <row r="36" spans="1:5" x14ac:dyDescent="0.25">
      <c r="A36" s="41">
        <v>4000000</v>
      </c>
      <c r="B36" s="41">
        <f t="shared" si="0"/>
        <v>640000</v>
      </c>
      <c r="C36" s="41">
        <f t="shared" si="1"/>
        <v>4640000</v>
      </c>
      <c r="D36" s="41">
        <v>4640000</v>
      </c>
      <c r="E36" s="41">
        <f t="shared" si="2"/>
        <v>0</v>
      </c>
    </row>
    <row r="37" spans="1:5" x14ac:dyDescent="0.25">
      <c r="A37" s="41">
        <f>SUM(A2:A36)</f>
        <v>351409210</v>
      </c>
      <c r="B37" s="41">
        <f t="shared" ref="B37:C37" si="3">SUM(B2:B36)</f>
        <v>46490615.680000007</v>
      </c>
      <c r="C37" s="41">
        <f t="shared" si="3"/>
        <v>397899825.68000001</v>
      </c>
      <c r="D37" s="42">
        <f>SUM(D2:D36)</f>
        <v>397899825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12" zoomScale="150" zoomScaleNormal="150" zoomScalePageLayoutView="150" workbookViewId="0">
      <selection activeCell="F38" sqref="F38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9" t="s">
        <v>0</v>
      </c>
      <c r="C3" s="79"/>
      <c r="D3" s="79"/>
      <c r="E3" s="79"/>
      <c r="F3" s="79"/>
      <c r="G3" s="8"/>
    </row>
    <row r="4" spans="1:7" ht="15.75" x14ac:dyDescent="0.25">
      <c r="A4" s="7"/>
      <c r="B4" s="79" t="s">
        <v>1</v>
      </c>
      <c r="C4" s="79"/>
      <c r="D4" s="79"/>
      <c r="E4" s="79"/>
      <c r="F4" s="7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0" t="s">
        <v>62</v>
      </c>
      <c r="C6" s="80"/>
      <c r="D6" s="80"/>
      <c r="E6" s="80"/>
      <c r="F6" s="8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1" t="s">
        <v>63</v>
      </c>
      <c r="C8" s="81"/>
      <c r="D8" s="81"/>
      <c r="E8" s="81"/>
      <c r="F8" s="81"/>
      <c r="G8" s="8"/>
    </row>
    <row r="9" spans="1:7" ht="14.25" customHeight="1" x14ac:dyDescent="0.25">
      <c r="A9" s="7"/>
      <c r="B9" s="60"/>
      <c r="C9" s="60"/>
      <c r="D9" s="60"/>
      <c r="E9" s="60"/>
      <c r="F9" s="60"/>
      <c r="G9" s="8"/>
    </row>
    <row r="10" spans="1:7" ht="31.5" customHeight="1" x14ac:dyDescent="0.25">
      <c r="A10" s="7"/>
      <c r="B10" s="59" t="s">
        <v>18</v>
      </c>
      <c r="C10" s="12">
        <v>286373586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63" t="s">
        <v>67</v>
      </c>
      <c r="D12" s="9"/>
      <c r="E12" s="9"/>
      <c r="F12" s="9"/>
      <c r="G12" s="8"/>
    </row>
    <row r="13" spans="1:7" ht="25.5" customHeight="1" x14ac:dyDescent="0.25">
      <c r="A13" s="7"/>
      <c r="B13" s="39" t="s">
        <v>16</v>
      </c>
      <c r="C13" s="63" t="s">
        <v>68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61" t="s">
        <v>38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3" t="s">
        <v>25</v>
      </c>
      <c r="E16" s="94"/>
      <c r="F16" s="9"/>
      <c r="G16" s="8"/>
    </row>
    <row r="17" spans="1:8" ht="34.5" customHeight="1" x14ac:dyDescent="0.25">
      <c r="A17" s="7"/>
      <c r="B17" s="95" t="s">
        <v>17</v>
      </c>
      <c r="C17" s="96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312</v>
      </c>
      <c r="E18" s="19">
        <v>262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26</v>
      </c>
      <c r="E19" s="19">
        <v>64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320</v>
      </c>
      <c r="E20" s="19">
        <v>270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26</v>
      </c>
      <c r="E21" s="19">
        <v>64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294</v>
      </c>
      <c r="E22" s="19">
        <v>206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7" t="s">
        <v>9</v>
      </c>
      <c r="C25" s="98"/>
      <c r="D25" s="98"/>
      <c r="E25" s="98"/>
      <c r="F25" s="99"/>
      <c r="G25" s="8"/>
    </row>
    <row r="26" spans="1:8" ht="30" x14ac:dyDescent="0.25">
      <c r="A26" s="7"/>
      <c r="B26" s="1" t="s">
        <v>19</v>
      </c>
      <c r="C26" s="2"/>
      <c r="D26" s="3" t="s">
        <v>57</v>
      </c>
      <c r="E26" s="3" t="s">
        <v>44</v>
      </c>
      <c r="F26" s="3" t="s">
        <v>20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12</v>
      </c>
      <c r="E28" s="24" t="s">
        <v>60</v>
      </c>
      <c r="F28" s="26" t="s">
        <v>21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8.1250000000000003E-2</v>
      </c>
      <c r="E30" s="24" t="s">
        <v>64</v>
      </c>
      <c r="F30" s="26" t="s">
        <v>21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1.0266309966171252</v>
      </c>
      <c r="E32" s="24" t="s">
        <v>65</v>
      </c>
      <c r="F32" s="26" t="s">
        <v>21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100" t="s">
        <v>54</v>
      </c>
      <c r="C34" s="100"/>
      <c r="D34" s="100"/>
      <c r="E34" s="100"/>
      <c r="F34" s="45" t="s">
        <v>21</v>
      </c>
      <c r="G34" s="8"/>
    </row>
    <row r="35" spans="1:7" ht="17.25" customHeight="1" x14ac:dyDescent="0.25">
      <c r="A35" s="7"/>
      <c r="B35" s="90" t="s">
        <v>55</v>
      </c>
      <c r="C35" s="91"/>
      <c r="D35" s="91"/>
      <c r="E35" s="92"/>
      <c r="F35" s="45" t="s">
        <v>21</v>
      </c>
      <c r="G35" s="8"/>
    </row>
    <row r="36" spans="1:7" ht="47.25" customHeight="1" x14ac:dyDescent="0.25">
      <c r="A36" s="7"/>
      <c r="B36" s="101" t="s">
        <v>30</v>
      </c>
      <c r="C36" s="102"/>
      <c r="D36" s="102"/>
      <c r="E36" s="103"/>
      <c r="F36" s="45" t="s">
        <v>21</v>
      </c>
      <c r="G36" s="8"/>
    </row>
    <row r="37" spans="1:7" ht="17.25" customHeight="1" x14ac:dyDescent="0.25">
      <c r="A37" s="7"/>
      <c r="B37" s="90" t="s">
        <v>73</v>
      </c>
      <c r="C37" s="91"/>
      <c r="D37" s="91"/>
      <c r="E37" s="92"/>
      <c r="F37" s="45" t="s">
        <v>79</v>
      </c>
      <c r="G37" s="8"/>
    </row>
    <row r="38" spans="1:7" ht="17.25" customHeight="1" x14ac:dyDescent="0.25">
      <c r="A38" s="7"/>
      <c r="B38" s="90" t="s">
        <v>74</v>
      </c>
      <c r="C38" s="91"/>
      <c r="D38" s="91"/>
      <c r="E38" s="92"/>
      <c r="F38" s="45" t="s">
        <v>21</v>
      </c>
      <c r="G38" s="8"/>
    </row>
    <row r="39" spans="1:7" ht="17.25" customHeight="1" x14ac:dyDescent="0.25">
      <c r="A39" s="7"/>
      <c r="B39" s="90" t="s">
        <v>75</v>
      </c>
      <c r="C39" s="91"/>
      <c r="D39" s="91"/>
      <c r="E39" s="92"/>
      <c r="F39" s="45" t="s">
        <v>21</v>
      </c>
      <c r="G39" s="8"/>
    </row>
    <row r="40" spans="1:7" ht="17.25" customHeight="1" x14ac:dyDescent="0.25">
      <c r="A40" s="7"/>
      <c r="B40" s="90" t="s">
        <v>48</v>
      </c>
      <c r="C40" s="91"/>
      <c r="D40" s="91"/>
      <c r="E40" s="92"/>
      <c r="F40" s="45" t="s">
        <v>41</v>
      </c>
      <c r="G40" s="8"/>
    </row>
    <row r="41" spans="1:7" ht="17.25" customHeight="1" x14ac:dyDescent="0.25">
      <c r="A41" s="7"/>
      <c r="B41" s="90" t="s">
        <v>47</v>
      </c>
      <c r="C41" s="91"/>
      <c r="D41" s="91"/>
      <c r="E41" s="92"/>
      <c r="F41" s="45" t="s">
        <v>41</v>
      </c>
      <c r="G41" s="8"/>
    </row>
    <row r="42" spans="1:7" ht="17.25" customHeight="1" x14ac:dyDescent="0.25">
      <c r="A42" s="7"/>
      <c r="B42" s="90" t="s">
        <v>49</v>
      </c>
      <c r="C42" s="91"/>
      <c r="D42" s="91"/>
      <c r="E42" s="92"/>
      <c r="F42" s="45" t="s">
        <v>41</v>
      </c>
      <c r="G42" s="8"/>
    </row>
    <row r="43" spans="1:7" ht="17.25" customHeight="1" x14ac:dyDescent="0.25">
      <c r="A43" s="7"/>
      <c r="B43" s="57"/>
      <c r="C43" s="57"/>
      <c r="D43" s="57"/>
      <c r="E43" s="57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72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45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5" t="s">
        <v>29</v>
      </c>
      <c r="C49" s="105"/>
      <c r="D49" s="105"/>
      <c r="E49" s="105"/>
      <c r="F49" s="105"/>
      <c r="G49" s="8"/>
    </row>
    <row r="50" spans="1:7" x14ac:dyDescent="0.25">
      <c r="A50" s="7"/>
      <c r="B50" s="104" t="s">
        <v>28</v>
      </c>
      <c r="C50" s="104"/>
      <c r="D50" s="104"/>
      <c r="E50" s="104"/>
      <c r="F50" s="104"/>
      <c r="G50" s="8"/>
    </row>
    <row r="51" spans="1:7" x14ac:dyDescent="0.25">
      <c r="A51" s="7"/>
      <c r="B51" s="104" t="s">
        <v>22</v>
      </c>
      <c r="C51" s="104"/>
      <c r="D51" s="104"/>
      <c r="E51" s="104"/>
      <c r="F51" s="10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62"/>
      <c r="D56" s="62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25" zoomScale="150" zoomScaleNormal="150" zoomScalePageLayoutView="150" workbookViewId="0">
      <selection activeCell="F38" sqref="F38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9" t="s">
        <v>0</v>
      </c>
      <c r="C3" s="79"/>
      <c r="D3" s="79"/>
      <c r="E3" s="79"/>
      <c r="F3" s="79"/>
      <c r="G3" s="8"/>
    </row>
    <row r="4" spans="1:7" ht="15.75" x14ac:dyDescent="0.25">
      <c r="A4" s="7"/>
      <c r="B4" s="79" t="s">
        <v>1</v>
      </c>
      <c r="C4" s="79"/>
      <c r="D4" s="79"/>
      <c r="E4" s="79"/>
      <c r="F4" s="7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" customHeight="1" x14ac:dyDescent="0.25">
      <c r="A6" s="7"/>
      <c r="B6" s="80" t="s">
        <v>62</v>
      </c>
      <c r="C6" s="80"/>
      <c r="D6" s="80"/>
      <c r="E6" s="80"/>
      <c r="F6" s="8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1" t="s">
        <v>63</v>
      </c>
      <c r="C8" s="81"/>
      <c r="D8" s="81"/>
      <c r="E8" s="81"/>
      <c r="F8" s="8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59" t="s">
        <v>18</v>
      </c>
      <c r="C10" s="12">
        <v>286373586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63" t="s">
        <v>69</v>
      </c>
      <c r="D12" s="9"/>
      <c r="E12" s="9"/>
      <c r="F12" s="9"/>
      <c r="G12" s="8"/>
    </row>
    <row r="13" spans="1:7" ht="25.5" customHeight="1" x14ac:dyDescent="0.25">
      <c r="A13" s="7"/>
      <c r="B13" s="39" t="s">
        <v>16</v>
      </c>
      <c r="C13" s="63" t="s">
        <v>70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0" t="s">
        <v>38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3" t="s">
        <v>25</v>
      </c>
      <c r="E16" s="94"/>
      <c r="F16" s="9"/>
      <c r="G16" s="8"/>
    </row>
    <row r="17" spans="1:8" ht="34.5" customHeight="1" x14ac:dyDescent="0.25">
      <c r="A17" s="7"/>
      <c r="B17" s="95" t="s">
        <v>17</v>
      </c>
      <c r="C17" s="96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575</v>
      </c>
      <c r="E18" s="19">
        <v>650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421</v>
      </c>
      <c r="E19" s="19">
        <v>376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988</v>
      </c>
      <c r="E20" s="19">
        <v>953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618</v>
      </c>
      <c r="E21" s="19">
        <v>436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370</v>
      </c>
      <c r="E22" s="19">
        <v>518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7" t="s">
        <v>9</v>
      </c>
      <c r="C25" s="98"/>
      <c r="D25" s="98"/>
      <c r="E25" s="98"/>
      <c r="F25" s="99"/>
      <c r="G25" s="8"/>
    </row>
    <row r="26" spans="1:8" ht="30" x14ac:dyDescent="0.25">
      <c r="A26" s="7"/>
      <c r="B26" s="1" t="s">
        <v>19</v>
      </c>
      <c r="C26" s="2"/>
      <c r="D26" s="3" t="s">
        <v>57</v>
      </c>
      <c r="E26" s="3" t="s">
        <v>44</v>
      </c>
      <c r="F26" s="3" t="s">
        <v>20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1.3657957244655583</v>
      </c>
      <c r="E28" s="24" t="s">
        <v>60</v>
      </c>
      <c r="F28" s="26" t="s">
        <v>21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0.62550607287449389</v>
      </c>
      <c r="E30" s="24" t="s">
        <v>64</v>
      </c>
      <c r="F30" s="26" t="s">
        <v>21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1.2920186011848174</v>
      </c>
      <c r="E32" s="24" t="s">
        <v>65</v>
      </c>
      <c r="F32" s="26" t="s">
        <v>21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100" t="s">
        <v>54</v>
      </c>
      <c r="C34" s="100"/>
      <c r="D34" s="100"/>
      <c r="E34" s="100"/>
      <c r="F34" s="45" t="s">
        <v>21</v>
      </c>
      <c r="G34" s="8"/>
    </row>
    <row r="35" spans="1:7" ht="17.25" customHeight="1" x14ac:dyDescent="0.25">
      <c r="A35" s="7"/>
      <c r="B35" s="90" t="s">
        <v>56</v>
      </c>
      <c r="C35" s="91"/>
      <c r="D35" s="91"/>
      <c r="E35" s="92"/>
      <c r="F35" s="45" t="s">
        <v>21</v>
      </c>
      <c r="G35" s="8"/>
    </row>
    <row r="36" spans="1:7" ht="47.25" customHeight="1" x14ac:dyDescent="0.25">
      <c r="A36" s="7"/>
      <c r="B36" s="101" t="s">
        <v>30</v>
      </c>
      <c r="C36" s="102"/>
      <c r="D36" s="102"/>
      <c r="E36" s="103"/>
      <c r="F36" s="45" t="s">
        <v>21</v>
      </c>
      <c r="G36" s="8"/>
    </row>
    <row r="37" spans="1:7" ht="17.25" customHeight="1" x14ac:dyDescent="0.25">
      <c r="A37" s="7"/>
      <c r="B37" s="106" t="s">
        <v>76</v>
      </c>
      <c r="C37" s="107"/>
      <c r="D37" s="107"/>
      <c r="E37" s="108"/>
      <c r="F37" s="45" t="s">
        <v>79</v>
      </c>
      <c r="G37" s="8"/>
    </row>
    <row r="38" spans="1:7" ht="17.25" customHeight="1" x14ac:dyDescent="0.25">
      <c r="A38" s="7"/>
      <c r="B38" s="90" t="s">
        <v>77</v>
      </c>
      <c r="C38" s="91"/>
      <c r="D38" s="91"/>
      <c r="E38" s="92"/>
      <c r="F38" s="45" t="s">
        <v>21</v>
      </c>
      <c r="G38" s="8"/>
    </row>
    <row r="39" spans="1:7" ht="17.25" customHeight="1" x14ac:dyDescent="0.25">
      <c r="A39" s="7"/>
      <c r="B39" s="90" t="s">
        <v>78</v>
      </c>
      <c r="C39" s="91"/>
      <c r="D39" s="91"/>
      <c r="E39" s="92"/>
      <c r="F39" s="45" t="s">
        <v>21</v>
      </c>
      <c r="G39" s="8"/>
    </row>
    <row r="40" spans="1:7" ht="17.25" customHeight="1" x14ac:dyDescent="0.25">
      <c r="A40" s="7"/>
      <c r="B40" s="90" t="s">
        <v>48</v>
      </c>
      <c r="C40" s="91"/>
      <c r="D40" s="91"/>
      <c r="E40" s="92"/>
      <c r="F40" s="45" t="s">
        <v>50</v>
      </c>
      <c r="G40" s="8"/>
    </row>
    <row r="41" spans="1:7" ht="17.25" customHeight="1" x14ac:dyDescent="0.25">
      <c r="A41" s="7"/>
      <c r="B41" s="90" t="s">
        <v>47</v>
      </c>
      <c r="C41" s="91"/>
      <c r="D41" s="91"/>
      <c r="E41" s="92"/>
      <c r="F41" s="45" t="s">
        <v>50</v>
      </c>
      <c r="G41" s="8"/>
    </row>
    <row r="42" spans="1:7" ht="17.25" customHeight="1" x14ac:dyDescent="0.25">
      <c r="A42" s="7"/>
      <c r="B42" s="90" t="s">
        <v>49</v>
      </c>
      <c r="C42" s="91"/>
      <c r="D42" s="91"/>
      <c r="E42" s="92"/>
      <c r="F42" s="45" t="s">
        <v>50</v>
      </c>
      <c r="G42" s="8"/>
    </row>
    <row r="43" spans="1:7" ht="17.25" customHeight="1" x14ac:dyDescent="0.25">
      <c r="A43" s="7"/>
      <c r="B43" s="57"/>
      <c r="C43" s="57"/>
      <c r="D43" s="57"/>
      <c r="E43" s="57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72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45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5" t="s">
        <v>29</v>
      </c>
      <c r="C49" s="105"/>
      <c r="D49" s="105"/>
      <c r="E49" s="105"/>
      <c r="F49" s="105"/>
      <c r="G49" s="8"/>
    </row>
    <row r="50" spans="1:7" x14ac:dyDescent="0.25">
      <c r="A50" s="7"/>
      <c r="B50" s="104" t="s">
        <v>28</v>
      </c>
      <c r="C50" s="104"/>
      <c r="D50" s="104"/>
      <c r="E50" s="104"/>
      <c r="F50" s="104"/>
      <c r="G50" s="8"/>
    </row>
    <row r="51" spans="1:7" x14ac:dyDescent="0.25">
      <c r="A51" s="7"/>
      <c r="B51" s="104" t="s">
        <v>22</v>
      </c>
      <c r="C51" s="104"/>
      <c r="D51" s="104"/>
      <c r="E51" s="104"/>
      <c r="F51" s="10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62"/>
      <c r="D56" s="62"/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topLeftCell="A27" zoomScale="125" zoomScaleNormal="125" zoomScalePageLayoutView="125" workbookViewId="0">
      <selection activeCell="D20" sqref="D20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9" t="s">
        <v>0</v>
      </c>
      <c r="C3" s="79"/>
      <c r="D3" s="79"/>
      <c r="E3" s="79"/>
      <c r="F3" s="79"/>
      <c r="G3" s="8"/>
    </row>
    <row r="4" spans="1:7" ht="15.75" x14ac:dyDescent="0.25">
      <c r="A4" s="7"/>
      <c r="B4" s="79" t="s">
        <v>1</v>
      </c>
      <c r="C4" s="79"/>
      <c r="D4" s="79"/>
      <c r="E4" s="79"/>
      <c r="F4" s="7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0" t="s">
        <v>62</v>
      </c>
      <c r="C6" s="80"/>
      <c r="D6" s="80"/>
      <c r="E6" s="80"/>
      <c r="F6" s="80"/>
      <c r="G6" s="8"/>
    </row>
    <row r="7" spans="1:7" ht="15.75" x14ac:dyDescent="0.25">
      <c r="A7" s="7"/>
      <c r="B7" s="66"/>
      <c r="C7" s="66"/>
      <c r="D7" s="66"/>
      <c r="E7" s="66"/>
      <c r="F7" s="66"/>
      <c r="G7" s="8"/>
    </row>
    <row r="8" spans="1:7" ht="78.75" customHeight="1" x14ac:dyDescent="0.25">
      <c r="A8" s="7"/>
      <c r="B8" s="81" t="s">
        <v>63</v>
      </c>
      <c r="C8" s="81"/>
      <c r="D8" s="81"/>
      <c r="E8" s="81"/>
      <c r="F8" s="81"/>
      <c r="G8" s="8"/>
    </row>
    <row r="9" spans="1:7" ht="9" customHeight="1" x14ac:dyDescent="0.25">
      <c r="A9" s="7"/>
      <c r="B9" s="65"/>
      <c r="C9" s="65"/>
      <c r="D9" s="65"/>
      <c r="E9" s="65"/>
      <c r="F9" s="65"/>
      <c r="G9" s="8"/>
    </row>
    <row r="10" spans="1:7" ht="30" customHeight="1" x14ac:dyDescent="0.25">
      <c r="A10" s="7"/>
      <c r="B10" s="59" t="s">
        <v>18</v>
      </c>
      <c r="C10" s="12">
        <v>286373586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111" t="s">
        <v>71</v>
      </c>
      <c r="D12" s="112"/>
      <c r="E12" s="9"/>
      <c r="F12" s="9"/>
      <c r="G12" s="8"/>
    </row>
    <row r="13" spans="1:7" ht="25.5" customHeight="1" x14ac:dyDescent="0.25">
      <c r="A13" s="7"/>
      <c r="B13" s="39" t="s">
        <v>16</v>
      </c>
      <c r="C13" s="109"/>
      <c r="D13" s="110"/>
      <c r="E13" s="9"/>
      <c r="F13" s="9"/>
      <c r="G13" s="8"/>
    </row>
    <row r="14" spans="1:7" ht="25.5" customHeight="1" x14ac:dyDescent="0.25">
      <c r="A14" s="7"/>
      <c r="B14" s="40" t="s">
        <v>3</v>
      </c>
      <c r="C14" s="113" t="s">
        <v>51</v>
      </c>
      <c r="D14" s="114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3" t="s">
        <v>25</v>
      </c>
      <c r="E16" s="94"/>
      <c r="F16" s="9"/>
      <c r="G16" s="8"/>
    </row>
    <row r="17" spans="1:8" ht="34.5" customHeight="1" x14ac:dyDescent="0.25">
      <c r="A17" s="7"/>
      <c r="B17" s="95" t="s">
        <v>17</v>
      </c>
      <c r="C17" s="96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67">
        <f>+'GC Reingeniería'!D18*0.5+'Consultores y const'!D18*0.5</f>
        <v>443.5</v>
      </c>
      <c r="E18" s="67">
        <f>+'GC Reingeniería'!E18*0.5+'Consultores y const'!E18*0.5</f>
        <v>456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67">
        <f>+'GC Reingeniería'!D19*0.5+'Consultores y const'!D19*0.5</f>
        <v>223.5</v>
      </c>
      <c r="E19" s="67">
        <f>+'GC Reingeniería'!E19*0.5+'Consultores y const'!E19*0.5</f>
        <v>220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67">
        <f>+'GC Reingeniería'!D20*0.5+'Consultores y const'!D20*0.5</f>
        <v>654</v>
      </c>
      <c r="E20" s="67">
        <f>+'GC Reingeniería'!E20*0.5+'Consultores y const'!E20*0.5</f>
        <v>611.5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67">
        <f>+'GC Reingeniería'!D21*0.5+'Consultores y const'!D21*0.5</f>
        <v>322</v>
      </c>
      <c r="E21" s="67">
        <f>+'GC Reingeniería'!E21*0.5+'Consultores y const'!E21*0.5</f>
        <v>250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67">
        <f>+'GC Reingeniería'!D22*0.5+'Consultores y const'!D22*0.5</f>
        <v>332</v>
      </c>
      <c r="E22" s="67">
        <f>+'GC Reingeniería'!E22*0.5+'Consultores y const'!E22*0.5</f>
        <v>362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7" t="s">
        <v>52</v>
      </c>
      <c r="C25" s="98"/>
      <c r="D25" s="98"/>
      <c r="E25" s="98"/>
      <c r="F25" s="99"/>
      <c r="G25" s="8"/>
    </row>
    <row r="26" spans="1:8" ht="30" x14ac:dyDescent="0.25">
      <c r="A26" s="7"/>
      <c r="B26" s="1" t="s">
        <v>19</v>
      </c>
      <c r="C26" s="2"/>
      <c r="D26" s="3" t="s">
        <v>57</v>
      </c>
      <c r="E26" s="3" t="s">
        <v>58</v>
      </c>
      <c r="F26" s="3" t="s">
        <v>20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1.9843400447427293</v>
      </c>
      <c r="E28" s="24" t="s">
        <v>61</v>
      </c>
      <c r="F28" s="26" t="s">
        <v>21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0.49235474006116209</v>
      </c>
      <c r="E30" s="24" t="s">
        <v>64</v>
      </c>
      <c r="F30" s="26" t="s">
        <v>21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1.1593247989009712</v>
      </c>
      <c r="E32" s="24" t="s">
        <v>66</v>
      </c>
      <c r="F32" s="26" t="s">
        <v>21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100" t="s">
        <v>53</v>
      </c>
      <c r="C34" s="100"/>
      <c r="D34" s="100"/>
      <c r="E34" s="100"/>
      <c r="F34" s="45" t="s">
        <v>21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72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/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105" t="s">
        <v>29</v>
      </c>
      <c r="C40" s="105"/>
      <c r="D40" s="105"/>
      <c r="E40" s="105"/>
      <c r="F40" s="105"/>
      <c r="G40" s="8"/>
    </row>
    <row r="41" spans="1:7" x14ac:dyDescent="0.25">
      <c r="A41" s="7"/>
      <c r="B41" s="104" t="s">
        <v>28</v>
      </c>
      <c r="C41" s="104"/>
      <c r="D41" s="104"/>
      <c r="E41" s="104"/>
      <c r="F41" s="104"/>
      <c r="G41" s="8"/>
    </row>
    <row r="42" spans="1:7" x14ac:dyDescent="0.25">
      <c r="A42" s="7"/>
      <c r="B42" s="104" t="s">
        <v>22</v>
      </c>
      <c r="C42" s="104"/>
      <c r="D42" s="104"/>
      <c r="E42" s="104"/>
      <c r="F42" s="104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</sheetData>
  <mergeCells count="14">
    <mergeCell ref="B41:F41"/>
    <mergeCell ref="B42:F42"/>
    <mergeCell ref="C14:D14"/>
    <mergeCell ref="D16:E16"/>
    <mergeCell ref="B17:C17"/>
    <mergeCell ref="B25:F25"/>
    <mergeCell ref="B34:E34"/>
    <mergeCell ref="B40:F40"/>
    <mergeCell ref="C13:D13"/>
    <mergeCell ref="B3:F3"/>
    <mergeCell ref="B4:F4"/>
    <mergeCell ref="B6:F6"/>
    <mergeCell ref="B8:F8"/>
    <mergeCell ref="C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50" zoomScaleNormal="150" zoomScaleSheetLayoutView="100" zoomScalePageLayoutView="150" workbookViewId="0">
      <selection activeCell="A10" sqref="A10"/>
    </sheetView>
  </sheetViews>
  <sheetFormatPr baseColWidth="10" defaultRowHeight="15" x14ac:dyDescent="0.25"/>
  <cols>
    <col min="1" max="1" width="45" customWidth="1"/>
    <col min="2" max="2" width="9.42578125" bestFit="1" customWidth="1"/>
    <col min="3" max="3" width="22" bestFit="1" customWidth="1"/>
    <col min="4" max="4" width="11.42578125" bestFit="1" customWidth="1"/>
    <col min="6" max="6" width="20.28515625" customWidth="1"/>
    <col min="7" max="7" width="13.85546875" bestFit="1" customWidth="1"/>
  </cols>
  <sheetData>
    <row r="1" spans="1:13" ht="15.75" thickBot="1" x14ac:dyDescent="0.3">
      <c r="A1" s="72" t="s">
        <v>31</v>
      </c>
      <c r="B1" s="68" t="s">
        <v>32</v>
      </c>
      <c r="C1" s="68" t="s">
        <v>46</v>
      </c>
      <c r="D1" s="48" t="s">
        <v>33</v>
      </c>
    </row>
    <row r="2" spans="1:13" ht="15.75" thickBot="1" x14ac:dyDescent="0.3">
      <c r="A2" s="73" t="s">
        <v>59</v>
      </c>
      <c r="B2" s="74" t="s">
        <v>34</v>
      </c>
      <c r="C2" s="71">
        <v>286087935</v>
      </c>
      <c r="D2" s="49"/>
    </row>
    <row r="3" spans="1:13" ht="15.75" thickBot="1" x14ac:dyDescent="0.3">
      <c r="A3" s="76" t="s">
        <v>35</v>
      </c>
      <c r="B3" s="77" t="s">
        <v>36</v>
      </c>
      <c r="C3" s="75">
        <f>+'Consorcio Interv'!C10</f>
        <v>286373586</v>
      </c>
      <c r="D3" s="64"/>
    </row>
    <row r="4" spans="1:13" ht="15.75" thickBot="1" x14ac:dyDescent="0.3">
      <c r="A4" s="54"/>
      <c r="B4" s="55" t="s">
        <v>43</v>
      </c>
      <c r="C4" s="56"/>
    </row>
    <row r="5" spans="1:13" x14ac:dyDescent="0.25">
      <c r="A5" s="52"/>
      <c r="B5" s="52"/>
      <c r="C5" s="53"/>
    </row>
    <row r="6" spans="1:13" x14ac:dyDescent="0.25">
      <c r="A6" s="115"/>
      <c r="B6" s="115"/>
      <c r="C6" s="115"/>
      <c r="D6" s="115"/>
    </row>
    <row r="7" spans="1:13" x14ac:dyDescent="0.25">
      <c r="A7" s="115"/>
      <c r="B7" s="115"/>
      <c r="C7" s="115"/>
      <c r="D7" s="115"/>
    </row>
    <row r="8" spans="1:13" x14ac:dyDescent="0.25">
      <c r="A8" s="52"/>
      <c r="B8" s="52"/>
      <c r="C8" s="53"/>
    </row>
    <row r="9" spans="1:13" x14ac:dyDescent="0.25">
      <c r="A9" s="9" t="s">
        <v>72</v>
      </c>
      <c r="B9" s="52"/>
      <c r="C9" s="53"/>
    </row>
    <row r="10" spans="1:13" x14ac:dyDescent="0.25">
      <c r="A10" s="52"/>
      <c r="B10" s="52"/>
      <c r="C10" s="53"/>
    </row>
    <row r="12" spans="1:13" x14ac:dyDescent="0.25">
      <c r="A12" s="50" t="s">
        <v>29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5">
      <c r="A13" s="51" t="s">
        <v>28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x14ac:dyDescent="0.25">
      <c r="A14" s="51" t="s">
        <v>22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 ht="15.75" thickBot="1" x14ac:dyDescent="0.3">
      <c r="A15" s="15"/>
      <c r="B15" s="15"/>
      <c r="C15" s="15"/>
      <c r="D15" s="15"/>
    </row>
    <row r="16" spans="1:13" ht="15.75" thickTop="1" x14ac:dyDescent="0.25"/>
  </sheetData>
  <sortState ref="A2:D8">
    <sortCondition ref="C2:C8"/>
  </sortState>
  <mergeCells count="1">
    <mergeCell ref="A6:D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OFERTA ECONÓMICA</vt:lpstr>
      <vt:lpstr>Hoja3</vt:lpstr>
      <vt:lpstr>GC Reingeniería</vt:lpstr>
      <vt:lpstr>Consultores y const</vt:lpstr>
      <vt:lpstr>Consorcio Interv</vt:lpstr>
      <vt:lpstr>formato MAA</vt:lpstr>
      <vt:lpstr>'formato MAA'!Área_de_impresión</vt:lpstr>
      <vt:lpstr>'OFERTA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Celia Ines Hernndez</cp:lastModifiedBy>
  <cp:lastPrinted>2015-08-06T19:48:23Z</cp:lastPrinted>
  <dcterms:created xsi:type="dcterms:W3CDTF">2015-03-22T15:44:41Z</dcterms:created>
  <dcterms:modified xsi:type="dcterms:W3CDTF">2016-08-03T19:31:09Z</dcterms:modified>
</cp:coreProperties>
</file>