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21255" windowHeight="9975"/>
  </bookViews>
  <sheets>
    <sheet name="OFERTA ECONOMICA" sheetId="1" r:id="rId1"/>
    <sheet name="Hoja2" sheetId="2" r:id="rId2"/>
  </sheets>
  <externalReferences>
    <externalReference r:id="rId3"/>
  </externalReferences>
  <definedNames>
    <definedName name="_0">#N/A</definedName>
    <definedName name="_xlnm.Print_Area" localSheetId="0">'OFERTA ECONOMICA'!$A$8:$L$94</definedName>
    <definedName name="_xlnm.Print_Titles" localSheetId="0">'OFERTA ECONOMICA'!$8:$9</definedName>
  </definedNames>
  <calcPr calcId="124519" iterateDelta="1E-4"/>
</workbook>
</file>

<file path=xl/calcChain.xml><?xml version="1.0" encoding="utf-8"?>
<calcChain xmlns="http://schemas.openxmlformats.org/spreadsheetml/2006/main">
  <c r="J72" i="1"/>
  <c r="J68"/>
  <c r="H79"/>
  <c r="H80" s="1"/>
  <c r="H81" s="1"/>
  <c r="J78"/>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12"/>
  <c r="K75"/>
  <c r="K81"/>
  <c r="L78"/>
  <c r="K82"/>
  <c r="L77"/>
  <c r="J77"/>
  <c r="H77"/>
  <c r="J76"/>
  <c r="I76"/>
  <c r="H76"/>
  <c r="Q75"/>
  <c r="I75"/>
  <c r="I79" s="1"/>
  <c r="I80" s="1"/>
  <c r="H75"/>
  <c r="J74"/>
  <c r="G74"/>
  <c r="G68"/>
  <c r="J67"/>
  <c r="G67"/>
  <c r="J66"/>
  <c r="G66"/>
  <c r="J64"/>
  <c r="G64"/>
  <c r="J63"/>
  <c r="G63"/>
  <c r="J62"/>
  <c r="J61"/>
  <c r="G61"/>
  <c r="J60"/>
  <c r="J58"/>
  <c r="G58"/>
  <c r="J57"/>
  <c r="G57"/>
  <c r="J56"/>
  <c r="G56"/>
  <c r="J55"/>
  <c r="G55"/>
  <c r="J54"/>
  <c r="G54"/>
  <c r="J53"/>
  <c r="G53"/>
  <c r="J52"/>
  <c r="J51"/>
  <c r="G51"/>
  <c r="J50"/>
  <c r="J49"/>
  <c r="G49"/>
  <c r="J48"/>
  <c r="J47"/>
  <c r="G47"/>
  <c r="J46"/>
  <c r="G46"/>
  <c r="J45"/>
  <c r="G45"/>
  <c r="J44"/>
  <c r="G44"/>
  <c r="J43"/>
  <c r="G43"/>
  <c r="J42"/>
  <c r="G42"/>
  <c r="J41"/>
  <c r="G41"/>
  <c r="J40"/>
  <c r="G40"/>
  <c r="J39"/>
  <c r="G39"/>
  <c r="J38"/>
  <c r="G38"/>
  <c r="J37"/>
  <c r="G37"/>
  <c r="J36"/>
  <c r="G36"/>
  <c r="J35"/>
  <c r="G35"/>
  <c r="J34"/>
  <c r="G34"/>
  <c r="J33"/>
  <c r="G33"/>
  <c r="J32"/>
  <c r="G32"/>
  <c r="J31"/>
  <c r="G31"/>
  <c r="J30"/>
  <c r="G30"/>
  <c r="J29"/>
  <c r="G29"/>
  <c r="J28"/>
  <c r="G28"/>
  <c r="J27"/>
  <c r="G27"/>
  <c r="J26"/>
  <c r="G26"/>
  <c r="J25"/>
  <c r="G25"/>
  <c r="J24"/>
  <c r="G24"/>
  <c r="J23"/>
  <c r="G23"/>
  <c r="A23"/>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J22"/>
  <c r="G22"/>
  <c r="J20"/>
  <c r="G20"/>
  <c r="J19"/>
  <c r="G19"/>
  <c r="J18"/>
  <c r="G18"/>
  <c r="J17"/>
  <c r="G17"/>
  <c r="J16"/>
  <c r="G16"/>
  <c r="J15"/>
  <c r="G15"/>
  <c r="J14"/>
  <c r="G14"/>
  <c r="J13"/>
  <c r="G13"/>
  <c r="J12"/>
  <c r="G12"/>
  <c r="I81" l="1"/>
  <c r="I82" s="1"/>
  <c r="J75"/>
  <c r="J79" s="1"/>
  <c r="J80" s="1"/>
  <c r="J81" s="1"/>
  <c r="L75"/>
  <c r="L79" s="1"/>
  <c r="K76"/>
  <c r="L76" s="1"/>
  <c r="J82" l="1"/>
  <c r="L80"/>
  <c r="L82" l="1"/>
  <c r="L84" s="1"/>
  <c r="L81"/>
</calcChain>
</file>

<file path=xl/sharedStrings.xml><?xml version="1.0" encoding="utf-8"?>
<sst xmlns="http://schemas.openxmlformats.org/spreadsheetml/2006/main" count="180" uniqueCount="122">
  <si>
    <t>Tiempo de existencia del proponente: 13 AÑOS</t>
  </si>
  <si>
    <t>Calidad de Mipyme:</t>
  </si>
  <si>
    <t>Experiencia General</t>
  </si>
  <si>
    <t>Experiencia Especifica en la actividad Objeto de contratacón</t>
  </si>
  <si>
    <t xml:space="preserve">Régimen Tributario: </t>
  </si>
  <si>
    <t xml:space="preserve">Formato No. 4 Oferta Económica </t>
  </si>
  <si>
    <t>Descripción</t>
  </si>
  <si>
    <t>Cantidad</t>
  </si>
  <si>
    <t>Unidad de Medida</t>
  </si>
  <si>
    <t>Valor Unitario  Incluido IVA</t>
  </si>
  <si>
    <t>VALOR MÁXIMO POR ITEM INCLUIDO IVA</t>
  </si>
  <si>
    <t>1.OBJETO</t>
  </si>
  <si>
    <t>Valor Unitario (Antes de IVA)</t>
  </si>
  <si>
    <t>Valor unitario  máximo por ofertar (Antes de IVA)</t>
  </si>
  <si>
    <t>Valor Total</t>
  </si>
  <si>
    <t>Valor Total máximo por ofertar (Antes de IVA)</t>
  </si>
  <si>
    <t>ITEM</t>
  </si>
  <si>
    <t>2. 1 AUDIOVISUAL</t>
  </si>
  <si>
    <t xml:space="preserve">Videos en exteriores de 90 segnundos, 2.1 Videos para redes sociales del ICFES. </t>
  </si>
  <si>
    <t>por video</t>
  </si>
  <si>
    <t>Videos en exteriores de 60 segundos 2.1 Videos para redes sociales del ICFES</t>
  </si>
  <si>
    <t>Piezas audiovisuales con graphic recording. 60 Segundos</t>
  </si>
  <si>
    <t>Video</t>
  </si>
  <si>
    <t>Piezas audiovisuales con graphic recording. 90 Segundos</t>
  </si>
  <si>
    <t>Spot institucionales promocionales</t>
  </si>
  <si>
    <t>unidad</t>
  </si>
  <si>
    <t>Series Web</t>
  </si>
  <si>
    <t>Por Capitulo</t>
  </si>
  <si>
    <t>Video Streaming - Bogotá</t>
  </si>
  <si>
    <t>DÍA (8 Horas)</t>
  </si>
  <si>
    <t>Video Streaming  - Nacional</t>
  </si>
  <si>
    <t>Estudio de Audio</t>
  </si>
  <si>
    <t>Hora</t>
  </si>
  <si>
    <t>2.2. MATERIAL IMPRESO Y DISEÑO  PARA DIVULGACIÓN INSTITUCIONAL</t>
  </si>
  <si>
    <t>Diseño de label para CD</t>
  </si>
  <si>
    <t>Unidad</t>
  </si>
  <si>
    <t>Producción de label para CD</t>
  </si>
  <si>
    <t>Diseño aviso de prensa tamaño página</t>
  </si>
  <si>
    <t>Diseño aviso de prensa tamaño media página</t>
  </si>
  <si>
    <t>Diseño aviso de prensa tamaño cuarto de página</t>
  </si>
  <si>
    <t>Diseño de plegable 2 cuerpos, policromia tamaño media carta cerrado</t>
  </si>
  <si>
    <t>Producción de plegable 2 cuerpos policromia, media carta cerrado</t>
  </si>
  <si>
    <t>Diseño de plegable 3 cuerpos tamaño oficio. Policromia</t>
  </si>
  <si>
    <t>Producción de plegable 3 cuerpos tamaño oficio - policromia. - BIBI</t>
  </si>
  <si>
    <t>Diseño de plegable 4 cuerpos tamaño oficio- policromia. - BIBI</t>
  </si>
  <si>
    <t>Producción de plegable tamaño oficio y carta  4 cuerpos -policromia</t>
  </si>
  <si>
    <t>Esfero / Bolígrafo retractil  - Institucional</t>
  </si>
  <si>
    <t>Produccion de carpeta institucional - Tamaño carta y oficio troquelada con bolsillo interior. Policromia</t>
  </si>
  <si>
    <t>Diseño de cuarderno  15,5 x 22,5 cms, bond 90 grs 4x4 tintas</t>
  </si>
  <si>
    <t>Producción de cuaderno 15,5 x 22,5 cms, bond 90 grs 4x4 tintas</t>
  </si>
  <si>
    <t>Diseño Calendario a 4 tintas</t>
  </si>
  <si>
    <t xml:space="preserve">Producción Calendario a 4 tintas. </t>
  </si>
  <si>
    <t>Diseño de pendón 2.00m X 1.00m</t>
  </si>
  <si>
    <t>Producción de pendón 2.00m X 1.00m.</t>
  </si>
  <si>
    <t>Diseño de pendón 2.00m X 2.00m</t>
  </si>
  <si>
    <t>Producción de pendón 2.00m X 2.00m</t>
  </si>
  <si>
    <t>Diseño de pendón 3.00m X 1.00m</t>
  </si>
  <si>
    <t>Producción de pendón 3.00m X 1.00m</t>
  </si>
  <si>
    <t>Diseño de pendón 3.00m X 2.00m</t>
  </si>
  <si>
    <t>Producción de pendón 3.00m X 2.00m</t>
  </si>
  <si>
    <t>Diseño de pendón 3.00m X 3.00m, backing</t>
  </si>
  <si>
    <t>Producción de pendón 3.00m X 3.00m, backing</t>
  </si>
  <si>
    <t>N/A</t>
  </si>
  <si>
    <t>Diseño de pendón 6.00m X 1.00m</t>
  </si>
  <si>
    <t>Producción de pendón 6.00m X 1.00m</t>
  </si>
  <si>
    <t>Diseño de pendón 6.00m X 3.00m, backing</t>
  </si>
  <si>
    <t>Producción de pendón 6.00m X 3.00m, backing</t>
  </si>
  <si>
    <t>Base metálica para pendon (desarmable), 2.00m X 1.00m</t>
  </si>
  <si>
    <t>Base metálica tipo pop man (desarmable), 2.00m X 1.00m</t>
  </si>
  <si>
    <t>Estructura tipo araña porta pendon de 2.00m X 2.00m</t>
  </si>
  <si>
    <t>Estructura tipo araña porta pendon de 3.00m X 2.00m</t>
  </si>
  <si>
    <t>Estructura tipo araña porta pendon de 3.00m X 3.00m</t>
  </si>
  <si>
    <t>Bolsa tamaño carta,  estampada por una cara en policromia.</t>
  </si>
  <si>
    <t>2.3. DISEÑO E IMPRESIÓN DE MATERIAL PARA LOS TALLERES DE DIVULGACIÓN DE LAS PRUEBAS SABER.</t>
  </si>
  <si>
    <t>Diseño Plegables a 4 cuerpos 4x4 tintas propalcote 150 gramos.</t>
  </si>
  <si>
    <t>Produccón Plegables a 4 cuerpos 4x4 tintas propalcote 150 gramos.</t>
  </si>
  <si>
    <t>Diseño Guías de trabajo de 5 páginas, 2 hojas 4x4 tintas y 1 hoja 4x0 tintas en papel bond 90 gramos grapadas.</t>
  </si>
  <si>
    <t>Producción Guías de trabajo de 5 páginas, 2 hojas 4x4 tintas y 1 hoja 4x0 tintas en papel bond 90 gramos grapadas.</t>
  </si>
  <si>
    <t>Memorias usb de 4 gb</t>
  </si>
  <si>
    <t>2.4.  CANALES DIGITALES</t>
  </si>
  <si>
    <t>Divulgación  Digital</t>
  </si>
  <si>
    <t>Por estrategia</t>
  </si>
  <si>
    <t>Desarrollo del portal web infantil</t>
  </si>
  <si>
    <t>Por el desarrollo</t>
  </si>
  <si>
    <t>Traducción sitio web</t>
  </si>
  <si>
    <t>Por palabra</t>
  </si>
  <si>
    <t>6, DISEÑO DE UNA ESTRATEGIA DE COMUNICACIÓN PARA EL POSICIONAMIENTO DE LAS PRUEBAS SABER 3,5,7 Y 9</t>
  </si>
  <si>
    <t>JEFE</t>
  </si>
  <si>
    <t>2.5. COMUNICACIÓN INTERNA</t>
  </si>
  <si>
    <t>Actualización de la Intranet</t>
  </si>
  <si>
    <t>2.6.  MONITOREO DE MEDIOS</t>
  </si>
  <si>
    <t>Monitoreo de Medios</t>
  </si>
  <si>
    <t>Mes</t>
  </si>
  <si>
    <t>Total Antes de Fee de agencia</t>
  </si>
  <si>
    <t>Fee de Agencia</t>
  </si>
  <si>
    <t>Fee de agencia</t>
  </si>
  <si>
    <t>Total antes de IVA</t>
  </si>
  <si>
    <t>Gran Total</t>
  </si>
  <si>
    <t>%</t>
  </si>
  <si>
    <t>% Fee de Agencia</t>
  </si>
  <si>
    <t>IVA</t>
  </si>
  <si>
    <t>Nombre Persona Natural o Rep. Legal Persona Jurídica</t>
  </si>
  <si>
    <t>Firma Persona Natural o Rep. Legal Persona Jurídica</t>
  </si>
  <si>
    <t>Cédula Persona Natural o Rep. Legal Persona Jurídica</t>
  </si>
  <si>
    <t>Características</t>
  </si>
  <si>
    <t>Video de 90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</si>
  <si>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Video de 60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</si>
  <si>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60 segundos. </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</si>
  <si>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90 segundos.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</si>
  <si>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Duración: 30¨ (seg). formatoHD 1080/59.94i o 1080/29.97i el cual es compatible con la norma NTCS.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</si>
  <si>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 xml:space="preserve">Concepto creativo, preproducción, producción y posproducción de la serie web de 16 capítulos con una duración de 3 a 5 minutos </t>
  </si>
  <si>
    <t xml:space="preserve">Disposición de todos los recursos, técnicos, tecnológicos, humanos y de todo orden, para realizar  hasta 8 horas de transmisión.
Transmisión vía Streaming de eventos institucionales, de acuerdo con las necesidades de la Entidad. Producción: Un (1) Puesto Fijo para un (1) evento en Bogotá dotado con: Un (1) Tricaster y Blackmagic 3 líneas de entrada digital de video. Un (1) Monitor LCD 9 pulgadas para monitoreo de señal de video. Un (1) Equipo MacBookPro para emisión Wirecast Bogotá.Un (1) Equipo MacBookPro para Blackmagic, Tres (3) Equipos de video profesional HD. Un (1) Kit de Radio intercom. Tres (3) líneas de video HDMI o compuesto hasta de 30 mts C/U.
Un (1) Consola de audio profesional para recepción de sonido del evento y
modulación para emisión. Tres (3) Extensiones XLR de hasta 20 mts.
Kit de Micrófonos de mano y/o solapa
inalámbrico (Opcional para el servicio).
Un (1) Set de Iluminación profesional hasta
por 3000 watts. (Opcional si el evento lo
requiere)
Soporte Humano: Un (1) Director de cámaras y productor de emisión streaming. Tres (3) camarógrafos Grabación y entrega de material en formato digital. Digitalización de video HD, obtenido
en el evento streaming.
</t>
  </si>
  <si>
    <t xml:space="preserve">Disposición de todos los recursos, técnicos, tecnológicos, humanos y de todo orden, para realizar 8 horas de transmisión.
Transmisión vía Streaming de eventos institucionales, de acuerdo con las necesidades de la Entidad. Producción: Un (1) Puesto Fijo para un (1) evento Nacional dotado con: Un (1) Tricaster y Blackmagic 3 líneas de entrada digital de video. Un (1) Monitor LCD 9 pulgadas para monitoreo de señal de video. Un (1) Equipo MacBookPro para emisión Wirecast Bogotá.Un (1) Equipo MacBookPro para Blackmagic, Tres (3) Equipos de video profesional HD. Un (1) Kit de Radio intercom. Tres (3) líneas de video HDMI o compuesto hasta de 30 mts C/U.
Un (1) Consola de audio profesional para recepción de sonido del evento y
modulación para emisión. Tres (3) Extensiones XLR de hasta 20 mts.
Kit de Micrófonos de mano y/o solapa
inalámbrico (Opcional para el servicio).
Un (1) Set de Iluminación profesional hasta
por 3000 watts. (Opcional si el evento lo
requiere)
Soporte Humano: Un (1) Director de cámaras y productor de emisión streaming. Tres (3) camarógrafos Grabación y entrega de material en formato digital. Digitalización de video HD, obtenido
en el evento streaming.
</t>
  </si>
  <si>
    <t>Consola de edición de audio, 4 Microfonos, mezclador y convertidor para difrentes formatos de audio, computador, interface, Preamp, DAW o sofware de producción musical, 2 monitores, controlador MIDI, audifonos, tratamiento acustico. Productor tecnico de audio y auxiliar.</t>
  </si>
  <si>
    <t>Portapendon Roll up, Color: Plata, Material: Aluminio, Maletín.  Incluye inducción para el montaje y desmontaje del pendón y sus estructura.</t>
  </si>
  <si>
    <t>Con arañas, resistentes y maletín. Varilla en aluminio flexible. Sistema de enganche con ojaletes Incluye inducción para el montaje y desmontaje del pendón y sus estructura.</t>
  </si>
  <si>
    <t>De acuerdo a las carateristicas técnicas</t>
  </si>
  <si>
    <t>Desarrollo de un portal infantil dinámico e interactivo.</t>
  </si>
  <si>
    <t xml:space="preserve">El contratista deberá traducir el sitio web de la Entidad y sus principales secciones a idioma inglés. </t>
  </si>
  <si>
    <t>Potencializar la Intranet de la institucón  como una herramienta 20 por la cual el Icfes incursione en una cultura digital, colaborativa y de información, lo cual repercuta en un proceso de branding interno.</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</si>
  <si>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 Analisis de influenciadores (Generadores de opinión pública), Resumen ejecutivo del comportamiento en medios (semanal),  Balance mensual y costo beneficio y Reporte de alertas inmediatos cuando la reputación del icfes este en riesgo en medios de comunicación.</t>
  </si>
  <si>
    <t>El porcentaje de fee de agencia debe ser el mismo del Formato No.5</t>
  </si>
</sst>
</file>

<file path=xl/styles.xml><?xml version="1.0" encoding="utf-8"?>
<styleSheet xmlns="http://schemas.openxmlformats.org/spreadsheetml/2006/main">
  <numFmts count="6">
    <numFmt numFmtId="44" formatCode="_(&quot;$&quot;\ * #,##0.00_);_(&quot;$&quot;\ * \(#,##0.00\);_(&quot;$&quot;\ * &quot;-&quot;??_);_(@_)"/>
    <numFmt numFmtId="43" formatCode="_(* #,##0.00_);_(* \(#,##0.00\);_(* &quot;-&quot;??_);_(@_)"/>
    <numFmt numFmtId="164" formatCode="_(&quot;$&quot;\ * #,##0_);_(&quot;$&quot;\ * \(#,##0\);_(&quot;$&quot;\ * &quot;-&quot;??_);_(@_)"/>
    <numFmt numFmtId="165" formatCode="_(* #,##0_);_(* \(#,##0\);_(* &quot;-&quot;??_);_(@_)"/>
    <numFmt numFmtId="166" formatCode="_(* #,##0.0_);_(* \(#,##0.0\);_(* &quot;-&quot;??_);_(@_)"/>
    <numFmt numFmtId="167" formatCode="_(&quot;$&quot;* #,##0.00_);_(&quot;$&quot;* \(#,##0.00\);_(&quot;$&quot;* &quot;-&quot;??_);_(@_)"/>
  </numFmts>
  <fonts count="9">
    <font>
      <sz val="11"/>
      <color theme="1"/>
      <name val="Calibri"/>
      <family val="2"/>
      <scheme val="minor"/>
    </font>
    <font>
      <sz val="11"/>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sz val="10"/>
      <color theme="0"/>
      <name val="Calibri"/>
      <family val="2"/>
      <scheme val="minor"/>
    </font>
    <font>
      <sz val="10"/>
      <name val="Arial"/>
      <family val="2"/>
    </font>
    <font>
      <b/>
      <sz val="9"/>
      <color theme="1"/>
      <name val="Arial Narrow"/>
      <family val="2"/>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s>
  <borders count="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4" fontId="1" fillId="0" borderId="0" applyFont="0" applyFill="0" applyBorder="0" applyAlignment="0" applyProtection="0"/>
    <xf numFmtId="0" fontId="6" fillId="0" borderId="0"/>
  </cellStyleXfs>
  <cellXfs count="98">
    <xf numFmtId="0" fontId="0" fillId="0" borderId="0" xfId="0"/>
    <xf numFmtId="0" fontId="2" fillId="0" borderId="0" xfId="0" applyFont="1" applyAlignment="1">
      <alignment horizontal="right"/>
    </xf>
    <xf numFmtId="0" fontId="3" fillId="0" borderId="0" xfId="0" applyFont="1" applyAlignment="1">
      <alignment horizontal="left" vertical="center" wrapText="1"/>
    </xf>
    <xf numFmtId="0" fontId="2" fillId="0" borderId="0" xfId="0" applyFont="1" applyAlignment="1">
      <alignment horizontal="left"/>
    </xf>
    <xf numFmtId="164" fontId="2" fillId="0" borderId="0" xfId="2" applyNumberFormat="1" applyFont="1" applyAlignment="1">
      <alignment horizontal="center" vertical="center"/>
    </xf>
    <xf numFmtId="165" fontId="2" fillId="0" borderId="0" xfId="1" applyNumberFormat="1" applyFont="1" applyAlignment="1">
      <alignment vertical="top"/>
    </xf>
    <xf numFmtId="0" fontId="2" fillId="0" borderId="0" xfId="0" applyFont="1"/>
    <xf numFmtId="0" fontId="3" fillId="0" borderId="0" xfId="0" applyFont="1"/>
    <xf numFmtId="0" fontId="2" fillId="0" borderId="0" xfId="0" applyFont="1" applyAlignment="1">
      <alignment horizontal="left" vertical="center" wrapText="1"/>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xf>
    <xf numFmtId="164" fontId="4" fillId="3" borderId="2" xfId="2" applyNumberFormat="1" applyFont="1" applyFill="1" applyBorder="1" applyAlignment="1">
      <alignment horizontal="center" vertical="center" wrapText="1"/>
    </xf>
    <xf numFmtId="164" fontId="4" fillId="3" borderId="3" xfId="2" applyNumberFormat="1" applyFont="1" applyFill="1" applyBorder="1" applyAlignment="1">
      <alignment horizontal="center" vertical="center" wrapText="1"/>
    </xf>
    <xf numFmtId="0" fontId="4" fillId="3" borderId="2" xfId="0" applyFont="1" applyFill="1" applyBorder="1" applyAlignment="1">
      <alignment horizontal="right" vertical="center" wrapText="1"/>
    </xf>
    <xf numFmtId="0" fontId="4" fillId="3" borderId="2" xfId="0" applyFont="1" applyFill="1" applyBorder="1" applyAlignment="1">
      <alignment horizontal="left" wrapText="1"/>
    </xf>
    <xf numFmtId="165" fontId="4" fillId="3" borderId="2" xfId="1" applyNumberFormat="1" applyFont="1" applyFill="1" applyBorder="1" applyAlignment="1">
      <alignment horizontal="center" vertical="top" wrapText="1"/>
    </xf>
    <xf numFmtId="0" fontId="4" fillId="3" borderId="2" xfId="0" applyFont="1" applyFill="1" applyBorder="1" applyAlignment="1">
      <alignment horizontal="right" vertical="top" wrapText="1"/>
    </xf>
    <xf numFmtId="0" fontId="4" fillId="3" borderId="2" xfId="0" applyFont="1" applyFill="1" applyBorder="1" applyAlignment="1">
      <alignment horizontal="left" vertical="top" wrapText="1"/>
    </xf>
    <xf numFmtId="0" fontId="2" fillId="0" borderId="2" xfId="0" applyFont="1" applyBorder="1" applyAlignment="1">
      <alignment horizontal="right"/>
    </xf>
    <xf numFmtId="0" fontId="2" fillId="0" borderId="2" xfId="0" applyFont="1" applyBorder="1" applyAlignment="1">
      <alignment horizontal="left" vertical="top" wrapText="1"/>
    </xf>
    <xf numFmtId="0" fontId="2" fillId="0" borderId="2" xfId="0" applyFont="1" applyBorder="1" applyAlignment="1">
      <alignment horizontal="left" vertical="top"/>
    </xf>
    <xf numFmtId="164" fontId="2" fillId="0" borderId="2" xfId="2" applyNumberFormat="1" applyFont="1" applyBorder="1" applyAlignment="1">
      <alignment horizontal="center" vertical="center"/>
    </xf>
    <xf numFmtId="165" fontId="2" fillId="0" borderId="2" xfId="1" applyNumberFormat="1" applyFont="1" applyBorder="1" applyAlignment="1">
      <alignment vertical="top"/>
    </xf>
    <xf numFmtId="164" fontId="2" fillId="2" borderId="4" xfId="2" applyNumberFormat="1" applyFont="1" applyFill="1" applyBorder="1" applyAlignment="1">
      <alignment horizontal="center" vertical="center"/>
    </xf>
    <xf numFmtId="165" fontId="2" fillId="2" borderId="2" xfId="1" applyNumberFormat="1" applyFont="1" applyFill="1" applyBorder="1" applyAlignment="1">
      <alignment vertical="top"/>
    </xf>
    <xf numFmtId="0" fontId="5" fillId="3" borderId="2" xfId="0" applyFont="1" applyFill="1" applyBorder="1" applyAlignment="1">
      <alignment horizontal="right" wrapText="1"/>
    </xf>
    <xf numFmtId="164" fontId="4" fillId="4" borderId="2" xfId="2" applyNumberFormat="1" applyFont="1" applyFill="1" applyBorder="1" applyAlignment="1">
      <alignment horizontal="center" vertical="center" wrapText="1"/>
    </xf>
    <xf numFmtId="165" fontId="4" fillId="3" borderId="2" xfId="1" applyNumberFormat="1" applyFont="1" applyFill="1" applyBorder="1" applyAlignment="1">
      <alignment vertical="top"/>
    </xf>
    <xf numFmtId="0" fontId="2" fillId="0" borderId="2" xfId="0" applyFont="1" applyBorder="1" applyAlignment="1">
      <alignment horizontal="left" vertical="center" wrapText="1"/>
    </xf>
    <xf numFmtId="0" fontId="2" fillId="0" borderId="2" xfId="0" applyFont="1" applyFill="1" applyBorder="1" applyAlignment="1">
      <alignment horizontal="left" vertical="center"/>
    </xf>
    <xf numFmtId="165" fontId="2" fillId="0" borderId="2" xfId="1" applyNumberFormat="1" applyFont="1" applyBorder="1" applyAlignment="1">
      <alignment horizontal="left"/>
    </xf>
    <xf numFmtId="164" fontId="2" fillId="2" borderId="2" xfId="2" applyNumberFormat="1" applyFont="1" applyFill="1" applyBorder="1" applyAlignment="1">
      <alignment horizontal="center" vertical="center"/>
    </xf>
    <xf numFmtId="0" fontId="2" fillId="2" borderId="2" xfId="0" applyFont="1" applyFill="1" applyBorder="1" applyAlignment="1">
      <alignment horizontal="left" vertical="center" wrapText="1"/>
    </xf>
    <xf numFmtId="165" fontId="2" fillId="0" borderId="0" xfId="0" applyNumberFormat="1" applyFont="1"/>
    <xf numFmtId="0" fontId="3" fillId="3" borderId="2" xfId="0" applyFont="1" applyFill="1" applyBorder="1" applyAlignment="1">
      <alignment horizontal="right" wrapText="1"/>
    </xf>
    <xf numFmtId="165" fontId="2" fillId="3" borderId="2" xfId="1" applyNumberFormat="1" applyFont="1" applyFill="1" applyBorder="1" applyAlignment="1">
      <alignment vertical="top"/>
    </xf>
    <xf numFmtId="0" fontId="2" fillId="0" borderId="2" xfId="0" applyFont="1" applyBorder="1" applyAlignment="1">
      <alignment horizontal="right" vertical="top"/>
    </xf>
    <xf numFmtId="0" fontId="5" fillId="4" borderId="2" xfId="0" applyFont="1" applyFill="1" applyBorder="1" applyAlignment="1">
      <alignment horizontal="right" wrapText="1"/>
    </xf>
    <xf numFmtId="0" fontId="3" fillId="4" borderId="2" xfId="0" applyFont="1" applyFill="1" applyBorder="1" applyAlignment="1">
      <alignment horizontal="left" wrapText="1"/>
    </xf>
    <xf numFmtId="0" fontId="5" fillId="4" borderId="2" xfId="0" applyFont="1" applyFill="1" applyBorder="1" applyAlignment="1">
      <alignment horizontal="left" wrapText="1"/>
    </xf>
    <xf numFmtId="164" fontId="5" fillId="4" borderId="2" xfId="2" applyNumberFormat="1" applyFont="1" applyFill="1" applyBorder="1" applyAlignment="1">
      <alignment horizontal="center" vertical="center" wrapText="1"/>
    </xf>
    <xf numFmtId="0" fontId="5" fillId="3" borderId="2" xfId="0" applyFont="1" applyFill="1" applyBorder="1" applyAlignment="1">
      <alignment horizontal="left" wrapText="1"/>
    </xf>
    <xf numFmtId="164" fontId="5" fillId="3" borderId="2" xfId="2" applyNumberFormat="1" applyFont="1" applyFill="1" applyBorder="1" applyAlignment="1">
      <alignment horizontal="center" vertical="center" wrapText="1"/>
    </xf>
    <xf numFmtId="0" fontId="2" fillId="0" borderId="2" xfId="0" applyFont="1" applyFill="1" applyBorder="1" applyAlignment="1">
      <alignment horizontal="left" vertical="top"/>
    </xf>
    <xf numFmtId="0" fontId="4" fillId="3" borderId="2" xfId="0" applyFont="1" applyFill="1" applyBorder="1" applyAlignment="1">
      <alignment horizontal="left" vertical="center" wrapText="1"/>
    </xf>
    <xf numFmtId="0" fontId="2" fillId="0" borderId="2" xfId="0" applyFont="1" applyBorder="1" applyAlignment="1">
      <alignment horizontal="left" vertical="center"/>
    </xf>
    <xf numFmtId="165" fontId="2" fillId="0" borderId="0" xfId="1" applyNumberFormat="1" applyFont="1"/>
    <xf numFmtId="0" fontId="4" fillId="3" borderId="2" xfId="0" applyFont="1" applyFill="1" applyBorder="1" applyAlignment="1">
      <alignment horizontal="right" vertical="top"/>
    </xf>
    <xf numFmtId="164" fontId="4" fillId="3" borderId="2" xfId="2" applyNumberFormat="1" applyFont="1" applyFill="1" applyBorder="1" applyAlignment="1">
      <alignment horizontal="center" vertical="center"/>
    </xf>
    <xf numFmtId="0" fontId="5" fillId="3" borderId="2" xfId="0" applyFont="1" applyFill="1" applyBorder="1" applyAlignment="1">
      <alignment horizontal="right" vertical="center" wrapText="1"/>
    </xf>
    <xf numFmtId="0" fontId="5"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right" vertical="top"/>
    </xf>
    <xf numFmtId="0" fontId="2" fillId="3" borderId="2" xfId="0" applyFont="1" applyFill="1" applyBorder="1" applyAlignment="1">
      <alignment horizontal="left" vertical="center"/>
    </xf>
    <xf numFmtId="164" fontId="2" fillId="3" borderId="2" xfId="2" applyNumberFormat="1" applyFont="1" applyFill="1" applyBorder="1" applyAlignment="1">
      <alignment horizontal="center" vertical="center"/>
    </xf>
    <xf numFmtId="165" fontId="2" fillId="3" borderId="2" xfId="3" applyNumberFormat="1" applyFont="1" applyFill="1" applyBorder="1" applyAlignment="1">
      <alignment vertical="top"/>
    </xf>
    <xf numFmtId="0" fontId="3" fillId="4" borderId="2" xfId="0" applyFont="1" applyFill="1" applyBorder="1" applyAlignment="1">
      <alignment horizontal="right" vertical="top"/>
    </xf>
    <xf numFmtId="0" fontId="3" fillId="4" borderId="2" xfId="0" applyFont="1" applyFill="1" applyBorder="1" applyAlignment="1">
      <alignment horizontal="left" vertical="center" wrapText="1"/>
    </xf>
    <xf numFmtId="0" fontId="3" fillId="4" borderId="2" xfId="0" applyFont="1" applyFill="1" applyBorder="1" applyAlignment="1">
      <alignment horizontal="left" vertical="center"/>
    </xf>
    <xf numFmtId="164" fontId="3" fillId="4" borderId="2" xfId="2" applyNumberFormat="1" applyFont="1" applyFill="1" applyBorder="1" applyAlignment="1">
      <alignment horizontal="center" vertical="center"/>
    </xf>
    <xf numFmtId="165" fontId="3" fillId="4" borderId="2" xfId="1" applyNumberFormat="1" applyFont="1" applyFill="1" applyBorder="1" applyAlignment="1">
      <alignment vertical="top"/>
    </xf>
    <xf numFmtId="166" fontId="2" fillId="0" borderId="0" xfId="1" applyNumberFormat="1" applyFont="1" applyAlignment="1">
      <alignment vertical="top"/>
    </xf>
    <xf numFmtId="9" fontId="2" fillId="3" borderId="2" xfId="3" applyFont="1" applyFill="1" applyBorder="1" applyAlignment="1">
      <alignment vertical="top"/>
    </xf>
    <xf numFmtId="9" fontId="4" fillId="3" borderId="2" xfId="0" applyNumberFormat="1" applyFont="1" applyFill="1" applyBorder="1" applyAlignment="1">
      <alignment horizontal="left" vertical="center"/>
    </xf>
    <xf numFmtId="0" fontId="2" fillId="2" borderId="0" xfId="0" applyFont="1" applyFill="1" applyAlignment="1">
      <alignment horizontal="left"/>
    </xf>
    <xf numFmtId="164" fontId="2" fillId="2" borderId="0" xfId="2" applyNumberFormat="1" applyFont="1" applyFill="1" applyAlignment="1">
      <alignment horizontal="center" vertical="center"/>
    </xf>
    <xf numFmtId="165" fontId="2" fillId="2" borderId="0" xfId="1" applyNumberFormat="1" applyFont="1" applyFill="1" applyAlignment="1">
      <alignment vertical="top"/>
    </xf>
    <xf numFmtId="0" fontId="2" fillId="2" borderId="0" xfId="0" applyFont="1" applyFill="1" applyAlignment="1">
      <alignment horizontal="left" vertical="center" wrapText="1"/>
    </xf>
    <xf numFmtId="165" fontId="2" fillId="0" borderId="0" xfId="1" applyNumberFormat="1" applyFont="1" applyAlignment="1">
      <alignment horizontal="left"/>
    </xf>
    <xf numFmtId="165" fontId="4" fillId="3" borderId="2" xfId="1" applyNumberFormat="1" applyFont="1" applyFill="1" applyBorder="1" applyAlignment="1">
      <alignment horizontal="left" vertical="center"/>
    </xf>
    <xf numFmtId="165" fontId="4" fillId="3" borderId="2" xfId="1" applyNumberFormat="1" applyFont="1" applyFill="1" applyBorder="1" applyAlignment="1">
      <alignment horizontal="left" wrapText="1"/>
    </xf>
    <xf numFmtId="165" fontId="2" fillId="2" borderId="2" xfId="1" applyNumberFormat="1" applyFont="1" applyFill="1" applyBorder="1" applyAlignment="1">
      <alignment horizontal="left" vertical="top"/>
    </xf>
    <xf numFmtId="165" fontId="2" fillId="2" borderId="2" xfId="1" applyNumberFormat="1" applyFont="1" applyFill="1" applyBorder="1" applyAlignment="1">
      <alignment horizontal="left"/>
    </xf>
    <xf numFmtId="165" fontId="2" fillId="2" borderId="2" xfId="1" applyNumberFormat="1" applyFont="1" applyFill="1" applyBorder="1" applyAlignment="1">
      <alignment horizontal="left" vertical="top" wrapText="1"/>
    </xf>
    <xf numFmtId="165" fontId="2" fillId="0" borderId="2" xfId="1" applyNumberFormat="1" applyFont="1" applyBorder="1" applyAlignment="1">
      <alignment horizontal="left" vertical="top"/>
    </xf>
    <xf numFmtId="165" fontId="2" fillId="4" borderId="2" xfId="1" applyNumberFormat="1" applyFont="1" applyFill="1" applyBorder="1" applyAlignment="1">
      <alignment horizontal="left" wrapText="1"/>
    </xf>
    <xf numFmtId="165" fontId="2" fillId="3" borderId="2" xfId="1" applyNumberFormat="1" applyFont="1" applyFill="1" applyBorder="1" applyAlignment="1">
      <alignment horizontal="left" wrapText="1"/>
    </xf>
    <xf numFmtId="165" fontId="4" fillId="3" borderId="2" xfId="1" applyNumberFormat="1" applyFont="1" applyFill="1" applyBorder="1" applyAlignment="1">
      <alignment horizontal="left" vertical="center" wrapText="1"/>
    </xf>
    <xf numFmtId="165" fontId="4" fillId="3" borderId="2" xfId="1" applyNumberFormat="1" applyFont="1" applyFill="1" applyBorder="1" applyAlignment="1">
      <alignment horizontal="left"/>
    </xf>
    <xf numFmtId="165" fontId="2" fillId="3" borderId="2" xfId="1" applyNumberFormat="1" applyFont="1" applyFill="1" applyBorder="1" applyAlignment="1">
      <alignment horizontal="left" vertical="center" wrapText="1"/>
    </xf>
    <xf numFmtId="165" fontId="2" fillId="3" borderId="2" xfId="1" applyNumberFormat="1" applyFont="1" applyFill="1" applyBorder="1" applyAlignment="1">
      <alignment horizontal="left"/>
    </xf>
    <xf numFmtId="165" fontId="3" fillId="4" borderId="2" xfId="1" applyNumberFormat="1" applyFont="1" applyFill="1" applyBorder="1" applyAlignment="1">
      <alignment horizontal="left"/>
    </xf>
    <xf numFmtId="0" fontId="2" fillId="0" borderId="2" xfId="0" applyFont="1" applyBorder="1" applyAlignment="1">
      <alignment vertical="top" wrapText="1"/>
    </xf>
    <xf numFmtId="0" fontId="2" fillId="0" borderId="2" xfId="0" applyFont="1" applyBorder="1" applyAlignment="1">
      <alignment wrapText="1"/>
    </xf>
    <xf numFmtId="0" fontId="2" fillId="0" borderId="2" xfId="0" applyFont="1" applyFill="1" applyBorder="1" applyAlignment="1">
      <alignment wrapText="1"/>
    </xf>
    <xf numFmtId="0" fontId="8" fillId="0" borderId="2" xfId="0" applyFont="1" applyBorder="1" applyAlignment="1">
      <alignment wrapText="1"/>
    </xf>
    <xf numFmtId="165" fontId="4" fillId="3" borderId="3" xfId="1" applyNumberFormat="1" applyFont="1" applyFill="1" applyBorder="1" applyAlignment="1">
      <alignment horizontal="center" vertical="top"/>
    </xf>
    <xf numFmtId="165" fontId="4" fillId="3" borderId="5" xfId="1" applyNumberFormat="1" applyFont="1" applyFill="1" applyBorder="1" applyAlignment="1">
      <alignment horizontal="center" vertical="top"/>
    </xf>
    <xf numFmtId="165" fontId="4" fillId="3" borderId="6" xfId="1" applyNumberFormat="1" applyFont="1" applyFill="1" applyBorder="1" applyAlignment="1">
      <alignment horizontal="center" vertical="top"/>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7" fillId="0" borderId="2" xfId="0" applyFont="1" applyBorder="1" applyAlignment="1">
      <alignment horizontal="left" vertical="center" wrapText="1"/>
    </xf>
    <xf numFmtId="0" fontId="7" fillId="0" borderId="2" xfId="0" applyFont="1" applyFill="1" applyBorder="1" applyAlignment="1">
      <alignment horizontal="center" vertical="center" wrapText="1"/>
    </xf>
    <xf numFmtId="165" fontId="5" fillId="0" borderId="0" xfId="1" applyNumberFormat="1" applyFont="1" applyAlignment="1">
      <alignment vertical="top"/>
    </xf>
  </cellXfs>
  <cellStyles count="8">
    <cellStyle name="Millares" xfId="1" builtinId="3"/>
    <cellStyle name="Millares 2" xfId="4"/>
    <cellStyle name="Moneda" xfId="2" builtinId="4"/>
    <cellStyle name="Moneda 2" xfId="5"/>
    <cellStyle name="Moneda 3" xfId="6"/>
    <cellStyle name="Normal" xfId="0" builtinId="0"/>
    <cellStyle name="Normal 2" xfId="7"/>
    <cellStyle name="Porcentual"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unicaciones$/A&#209;O%202016/LICITACION/COMUNICACIONES/Estudio%20de%20mercado%20Consolid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EXO 1_2014"/>
      <sheetName val="ANEXO 1 (2)"/>
      <sheetName val="Hoja3"/>
      <sheetName val="CONSOLIDADO."/>
      <sheetName val="CONSOLIDADO. (2)"/>
      <sheetName val="cONSOLIDADO (2)"/>
      <sheetName val="cONSOLIDADO"/>
      <sheetName val="C01"/>
      <sheetName val="CO2"/>
      <sheetName val="CO3"/>
      <sheetName val="CO4"/>
    </sheetNames>
    <sheetDataSet>
      <sheetData sheetId="0"/>
      <sheetData sheetId="1"/>
      <sheetData sheetId="2"/>
      <sheetData sheetId="3"/>
      <sheetData sheetId="4"/>
      <sheetData sheetId="5"/>
      <sheetData sheetId="6"/>
      <sheetData sheetId="7">
        <row r="12">
          <cell r="F12">
            <v>29700000</v>
          </cell>
        </row>
      </sheetData>
      <sheetData sheetId="8"/>
      <sheetData sheetId="9">
        <row r="12">
          <cell r="F12">
            <v>34800000</v>
          </cell>
        </row>
      </sheetData>
      <sheetData sheetId="10">
        <row r="12">
          <cell r="F12">
            <v>14000000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89"/>
  <sheetViews>
    <sheetView tabSelected="1" view="pageBreakPreview" zoomScale="80" zoomScaleNormal="40" zoomScaleSheetLayoutView="80" zoomScalePageLayoutView="125" workbookViewId="0">
      <pane xSplit="2" ySplit="11" topLeftCell="C12" activePane="bottomRight" state="frozen"/>
      <selection pane="topRight" activeCell="C1" sqref="C1"/>
      <selection pane="bottomLeft" activeCell="A12" sqref="A12"/>
      <selection pane="bottomRight" activeCell="I85" sqref="I85"/>
    </sheetView>
  </sheetViews>
  <sheetFormatPr baseColWidth="10" defaultColWidth="10.85546875" defaultRowHeight="12.75"/>
  <cols>
    <col min="1" max="1" width="7.42578125" style="1" bestFit="1" customWidth="1"/>
    <col min="2" max="2" width="83" style="8" customWidth="1"/>
    <col min="3" max="3" width="57.140625" style="8" customWidth="1"/>
    <col min="4" max="4" width="14.140625" style="68" customWidth="1"/>
    <col min="5" max="5" width="16.140625" style="3" customWidth="1"/>
    <col min="6" max="6" width="15.7109375" style="4" hidden="1" customWidth="1"/>
    <col min="7" max="7" width="20.28515625" style="4" hidden="1" customWidth="1"/>
    <col min="8" max="8" width="16" style="5" customWidth="1"/>
    <col min="9" max="10" width="14.85546875" style="5" bestFit="1" customWidth="1"/>
    <col min="11" max="11" width="14.85546875" style="5" hidden="1" customWidth="1"/>
    <col min="12" max="12" width="14.85546875" style="5" bestFit="1" customWidth="1"/>
    <col min="13" max="14" width="15.85546875" style="6" bestFit="1" customWidth="1"/>
    <col min="15" max="15" width="14.42578125" style="6" bestFit="1" customWidth="1"/>
    <col min="16" max="16" width="13.42578125" style="6" bestFit="1" customWidth="1"/>
    <col min="17" max="17" width="11.5703125" style="6" bestFit="1" customWidth="1"/>
    <col min="18" max="16384" width="10.85546875" style="6"/>
  </cols>
  <sheetData>
    <row r="1" spans="1:12" ht="4.5" customHeight="1">
      <c r="B1" s="2"/>
      <c r="C1" s="2"/>
    </row>
    <row r="2" spans="1:12" hidden="1">
      <c r="B2" s="2" t="s">
        <v>0</v>
      </c>
      <c r="C2" s="2"/>
    </row>
    <row r="3" spans="1:12" hidden="1">
      <c r="B3" s="2" t="s">
        <v>1</v>
      </c>
      <c r="C3" s="2"/>
    </row>
    <row r="4" spans="1:12" hidden="1">
      <c r="B4" s="7" t="s">
        <v>2</v>
      </c>
      <c r="C4" s="7"/>
    </row>
    <row r="5" spans="1:12" hidden="1">
      <c r="B5" s="2" t="s">
        <v>3</v>
      </c>
      <c r="C5" s="2"/>
    </row>
    <row r="6" spans="1:12" hidden="1">
      <c r="B6" s="2" t="s">
        <v>4</v>
      </c>
      <c r="C6" s="2"/>
    </row>
    <row r="7" spans="1:12" hidden="1"/>
    <row r="8" spans="1:12" ht="50.25" customHeight="1">
      <c r="A8" s="89" t="s">
        <v>5</v>
      </c>
      <c r="B8" s="90"/>
      <c r="C8" s="90"/>
      <c r="D8" s="90"/>
      <c r="E8" s="90"/>
      <c r="F8" s="90"/>
      <c r="G8" s="90"/>
      <c r="H8" s="90"/>
      <c r="I8" s="90"/>
      <c r="J8" s="90"/>
      <c r="K8" s="90"/>
      <c r="L8" s="90"/>
    </row>
    <row r="9" spans="1:12" ht="25.5">
      <c r="A9" s="91" t="s">
        <v>6</v>
      </c>
      <c r="B9" s="91"/>
      <c r="C9" s="9"/>
      <c r="D9" s="69" t="s">
        <v>7</v>
      </c>
      <c r="E9" s="10" t="s">
        <v>8</v>
      </c>
      <c r="F9" s="11" t="s">
        <v>9</v>
      </c>
      <c r="G9" s="12" t="s">
        <v>10</v>
      </c>
      <c r="H9" s="86"/>
      <c r="I9" s="87"/>
      <c r="J9" s="87"/>
      <c r="K9" s="87"/>
      <c r="L9" s="88"/>
    </row>
    <row r="10" spans="1:12" ht="51">
      <c r="A10" s="13"/>
      <c r="B10" s="14" t="s">
        <v>11</v>
      </c>
      <c r="C10" s="14" t="s">
        <v>104</v>
      </c>
      <c r="D10" s="69"/>
      <c r="E10" s="10"/>
      <c r="F10" s="11"/>
      <c r="G10" s="12"/>
      <c r="H10" s="15" t="s">
        <v>12</v>
      </c>
      <c r="I10" s="15" t="s">
        <v>13</v>
      </c>
      <c r="J10" s="15" t="s">
        <v>14</v>
      </c>
      <c r="K10" s="15" t="s">
        <v>15</v>
      </c>
      <c r="L10" s="15" t="s">
        <v>15</v>
      </c>
    </row>
    <row r="11" spans="1:12">
      <c r="A11" s="16" t="s">
        <v>16</v>
      </c>
      <c r="B11" s="17" t="s">
        <v>17</v>
      </c>
      <c r="C11" s="17"/>
      <c r="D11" s="70"/>
      <c r="E11" s="14"/>
      <c r="F11" s="11"/>
      <c r="G11" s="11"/>
      <c r="H11" s="15"/>
      <c r="I11" s="15"/>
      <c r="J11" s="15"/>
      <c r="K11" s="15"/>
      <c r="L11" s="15"/>
    </row>
    <row r="12" spans="1:12" ht="92.25" customHeight="1">
      <c r="A12" s="18">
        <v>1</v>
      </c>
      <c r="B12" s="19" t="s">
        <v>18</v>
      </c>
      <c r="C12" s="82" t="s">
        <v>105</v>
      </c>
      <c r="D12" s="71">
        <v>3</v>
      </c>
      <c r="E12" s="20" t="s">
        <v>19</v>
      </c>
      <c r="F12" s="21">
        <v>29700000</v>
      </c>
      <c r="G12" s="21">
        <f t="shared" ref="G12:G20" si="0">+F12*D12</f>
        <v>89100000</v>
      </c>
      <c r="H12" s="22"/>
      <c r="I12" s="22">
        <v>21006962</v>
      </c>
      <c r="J12" s="22">
        <f>+H12*D12</f>
        <v>0</v>
      </c>
      <c r="K12" s="22"/>
      <c r="L12" s="22">
        <f>+I12*D12</f>
        <v>63020886</v>
      </c>
    </row>
    <row r="13" spans="1:12" ht="158.25" customHeight="1">
      <c r="A13" s="18">
        <v>2</v>
      </c>
      <c r="B13" s="19" t="s">
        <v>20</v>
      </c>
      <c r="C13" s="82" t="s">
        <v>106</v>
      </c>
      <c r="D13" s="71">
        <v>4</v>
      </c>
      <c r="E13" s="20" t="s">
        <v>19</v>
      </c>
      <c r="F13" s="21">
        <v>29400000</v>
      </c>
      <c r="G13" s="21">
        <f t="shared" si="0"/>
        <v>117600000</v>
      </c>
      <c r="H13" s="22"/>
      <c r="I13" s="22">
        <v>19515899</v>
      </c>
      <c r="J13" s="22">
        <f t="shared" ref="J13:J67" si="1">+H13*D13</f>
        <v>0</v>
      </c>
      <c r="K13" s="22"/>
      <c r="L13" s="22">
        <f t="shared" ref="L13:L74" si="2">+I13*D13</f>
        <v>78063596</v>
      </c>
    </row>
    <row r="14" spans="1:12" ht="153">
      <c r="A14" s="18">
        <v>3</v>
      </c>
      <c r="B14" s="19" t="s">
        <v>21</v>
      </c>
      <c r="C14" s="82" t="s">
        <v>107</v>
      </c>
      <c r="D14" s="71">
        <v>5</v>
      </c>
      <c r="E14" s="20" t="s">
        <v>22</v>
      </c>
      <c r="F14" s="21">
        <v>7300000</v>
      </c>
      <c r="G14" s="21">
        <f t="shared" si="0"/>
        <v>36500000</v>
      </c>
      <c r="H14" s="22"/>
      <c r="I14" s="22">
        <v>8282196</v>
      </c>
      <c r="J14" s="22">
        <f t="shared" si="1"/>
        <v>0</v>
      </c>
      <c r="K14" s="22"/>
      <c r="L14" s="22">
        <f t="shared" si="2"/>
        <v>41410980</v>
      </c>
    </row>
    <row r="15" spans="1:12" ht="242.25" customHeight="1">
      <c r="A15" s="18">
        <v>4</v>
      </c>
      <c r="B15" s="19" t="s">
        <v>23</v>
      </c>
      <c r="C15" s="82" t="s">
        <v>108</v>
      </c>
      <c r="D15" s="71">
        <v>5</v>
      </c>
      <c r="E15" s="20" t="s">
        <v>22</v>
      </c>
      <c r="F15" s="21">
        <v>5400000</v>
      </c>
      <c r="G15" s="21">
        <f t="shared" si="0"/>
        <v>27000000</v>
      </c>
      <c r="H15" s="22"/>
      <c r="I15" s="22">
        <v>8360130</v>
      </c>
      <c r="J15" s="22">
        <f t="shared" si="1"/>
        <v>0</v>
      </c>
      <c r="K15" s="22"/>
      <c r="L15" s="22">
        <f t="shared" si="2"/>
        <v>41800650</v>
      </c>
    </row>
    <row r="16" spans="1:12" ht="93.75" customHeight="1">
      <c r="A16" s="18">
        <v>5</v>
      </c>
      <c r="B16" s="19" t="s">
        <v>24</v>
      </c>
      <c r="C16" s="82" t="s">
        <v>109</v>
      </c>
      <c r="D16" s="71">
        <v>4</v>
      </c>
      <c r="E16" s="20" t="s">
        <v>25</v>
      </c>
      <c r="F16" s="21">
        <v>21000000</v>
      </c>
      <c r="G16" s="21">
        <f t="shared" si="0"/>
        <v>84000000</v>
      </c>
      <c r="H16" s="22"/>
      <c r="I16" s="22">
        <v>30314275</v>
      </c>
      <c r="J16" s="22">
        <f t="shared" si="1"/>
        <v>0</v>
      </c>
      <c r="K16" s="22"/>
      <c r="L16" s="22">
        <f t="shared" si="2"/>
        <v>121257100</v>
      </c>
    </row>
    <row r="17" spans="1:12" ht="33.75" customHeight="1">
      <c r="A17" s="18">
        <v>6</v>
      </c>
      <c r="B17" s="19" t="s">
        <v>26</v>
      </c>
      <c r="C17" s="82" t="s">
        <v>110</v>
      </c>
      <c r="D17" s="72">
        <v>8</v>
      </c>
      <c r="E17" s="20" t="s">
        <v>27</v>
      </c>
      <c r="F17" s="21">
        <v>14500000</v>
      </c>
      <c r="G17" s="21">
        <f t="shared" si="0"/>
        <v>116000000</v>
      </c>
      <c r="H17" s="22"/>
      <c r="I17" s="22">
        <v>19279298</v>
      </c>
      <c r="J17" s="22">
        <f t="shared" si="1"/>
        <v>0</v>
      </c>
      <c r="K17" s="22"/>
      <c r="L17" s="22">
        <f t="shared" si="2"/>
        <v>154234384</v>
      </c>
    </row>
    <row r="18" spans="1:12" ht="323.25" customHeight="1">
      <c r="A18" s="18">
        <v>7</v>
      </c>
      <c r="B18" s="19" t="s">
        <v>28</v>
      </c>
      <c r="C18" s="82" t="s">
        <v>111</v>
      </c>
      <c r="D18" s="71">
        <v>3</v>
      </c>
      <c r="E18" s="20" t="s">
        <v>29</v>
      </c>
      <c r="F18" s="21">
        <v>15400000</v>
      </c>
      <c r="G18" s="21">
        <f t="shared" si="0"/>
        <v>46200000</v>
      </c>
      <c r="H18" s="22"/>
      <c r="I18" s="22">
        <v>9096659</v>
      </c>
      <c r="J18" s="22">
        <f t="shared" si="1"/>
        <v>0</v>
      </c>
      <c r="K18" s="22"/>
      <c r="L18" s="22">
        <f t="shared" si="2"/>
        <v>27289977</v>
      </c>
    </row>
    <row r="19" spans="1:12" ht="306" customHeight="1" thickBot="1">
      <c r="A19" s="18">
        <v>8</v>
      </c>
      <c r="B19" s="19" t="s">
        <v>30</v>
      </c>
      <c r="C19" s="82" t="s">
        <v>112</v>
      </c>
      <c r="D19" s="71">
        <v>4</v>
      </c>
      <c r="E19" s="20" t="s">
        <v>29</v>
      </c>
      <c r="F19" s="21">
        <v>21000000</v>
      </c>
      <c r="G19" s="21">
        <f t="shared" si="0"/>
        <v>84000000</v>
      </c>
      <c r="H19" s="22"/>
      <c r="I19" s="22">
        <v>11865775</v>
      </c>
      <c r="J19" s="22">
        <f t="shared" si="1"/>
        <v>0</v>
      </c>
      <c r="K19" s="22"/>
      <c r="L19" s="22">
        <f t="shared" si="2"/>
        <v>47463100</v>
      </c>
    </row>
    <row r="20" spans="1:12" ht="67.5" customHeight="1">
      <c r="A20" s="18">
        <v>9</v>
      </c>
      <c r="B20" s="19" t="s">
        <v>31</v>
      </c>
      <c r="C20" s="19" t="s">
        <v>113</v>
      </c>
      <c r="D20" s="73">
        <v>8</v>
      </c>
      <c r="E20" s="19" t="s">
        <v>32</v>
      </c>
      <c r="F20" s="23">
        <v>5000000</v>
      </c>
      <c r="G20" s="21">
        <f t="shared" si="0"/>
        <v>40000000</v>
      </c>
      <c r="H20" s="24"/>
      <c r="I20" s="22">
        <v>654926</v>
      </c>
      <c r="J20" s="22">
        <f t="shared" si="1"/>
        <v>0</v>
      </c>
      <c r="K20" s="22"/>
      <c r="L20" s="22">
        <f t="shared" si="2"/>
        <v>5239408</v>
      </c>
    </row>
    <row r="21" spans="1:12">
      <c r="A21" s="25"/>
      <c r="B21" s="14" t="s">
        <v>33</v>
      </c>
      <c r="C21" s="14"/>
      <c r="D21" s="70"/>
      <c r="E21" s="14"/>
      <c r="F21" s="26"/>
      <c r="G21" s="26"/>
      <c r="H21" s="27"/>
      <c r="I21" s="27">
        <v>0</v>
      </c>
      <c r="J21" s="27"/>
      <c r="K21" s="27"/>
      <c r="L21" s="27">
        <f t="shared" si="2"/>
        <v>0</v>
      </c>
    </row>
    <row r="22" spans="1:12">
      <c r="A22" s="18">
        <v>1</v>
      </c>
      <c r="B22" s="28" t="s">
        <v>34</v>
      </c>
      <c r="C22" s="28"/>
      <c r="D22" s="30">
        <v>1</v>
      </c>
      <c r="E22" s="29" t="s">
        <v>35</v>
      </c>
      <c r="F22" s="21">
        <v>650000</v>
      </c>
      <c r="G22" s="21">
        <f t="shared" ref="G22:G47" si="3">+F22*D22</f>
        <v>650000</v>
      </c>
      <c r="H22" s="22"/>
      <c r="I22" s="22">
        <v>279269</v>
      </c>
      <c r="J22" s="22">
        <f t="shared" si="1"/>
        <v>0</v>
      </c>
      <c r="K22" s="22"/>
      <c r="L22" s="22">
        <f t="shared" si="2"/>
        <v>279269</v>
      </c>
    </row>
    <row r="23" spans="1:12">
      <c r="A23" s="18">
        <f t="shared" ref="A23:A57" si="4">+A22+1</f>
        <v>2</v>
      </c>
      <c r="B23" s="28" t="s">
        <v>36</v>
      </c>
      <c r="C23" s="28"/>
      <c r="D23" s="30">
        <v>5000</v>
      </c>
      <c r="E23" s="29" t="s">
        <v>35</v>
      </c>
      <c r="F23" s="21">
        <v>1300</v>
      </c>
      <c r="G23" s="21">
        <f t="shared" si="3"/>
        <v>6500000</v>
      </c>
      <c r="H23" s="22"/>
      <c r="I23" s="22">
        <v>249</v>
      </c>
      <c r="J23" s="22">
        <f t="shared" si="1"/>
        <v>0</v>
      </c>
      <c r="K23" s="22"/>
      <c r="L23" s="22">
        <f t="shared" si="2"/>
        <v>1245000</v>
      </c>
    </row>
    <row r="24" spans="1:12">
      <c r="A24" s="18">
        <f t="shared" si="4"/>
        <v>3</v>
      </c>
      <c r="B24" s="28" t="s">
        <v>37</v>
      </c>
      <c r="C24" s="28"/>
      <c r="D24" s="30">
        <v>1</v>
      </c>
      <c r="E24" s="29" t="s">
        <v>35</v>
      </c>
      <c r="F24" s="21">
        <v>2100000</v>
      </c>
      <c r="G24" s="21">
        <f t="shared" si="3"/>
        <v>2100000</v>
      </c>
      <c r="H24" s="22"/>
      <c r="I24" s="22">
        <v>1265241</v>
      </c>
      <c r="J24" s="22">
        <f t="shared" si="1"/>
        <v>0</v>
      </c>
      <c r="K24" s="22"/>
      <c r="L24" s="22">
        <f t="shared" si="2"/>
        <v>1265241</v>
      </c>
    </row>
    <row r="25" spans="1:12">
      <c r="A25" s="18">
        <f t="shared" si="4"/>
        <v>4</v>
      </c>
      <c r="B25" s="28" t="s">
        <v>38</v>
      </c>
      <c r="C25" s="28"/>
      <c r="D25" s="30">
        <v>2</v>
      </c>
      <c r="E25" s="29" t="s">
        <v>35</v>
      </c>
      <c r="F25" s="21">
        <v>1500000</v>
      </c>
      <c r="G25" s="21">
        <f t="shared" si="3"/>
        <v>3000000</v>
      </c>
      <c r="H25" s="22"/>
      <c r="I25" s="22">
        <v>875372</v>
      </c>
      <c r="J25" s="22">
        <f t="shared" si="1"/>
        <v>0</v>
      </c>
      <c r="K25" s="22"/>
      <c r="L25" s="22">
        <f t="shared" si="2"/>
        <v>1750744</v>
      </c>
    </row>
    <row r="26" spans="1:12">
      <c r="A26" s="18">
        <f t="shared" si="4"/>
        <v>5</v>
      </c>
      <c r="B26" s="28" t="s">
        <v>39</v>
      </c>
      <c r="C26" s="28"/>
      <c r="D26" s="30">
        <v>1</v>
      </c>
      <c r="E26" s="29" t="s">
        <v>35</v>
      </c>
      <c r="F26" s="21">
        <v>1400000</v>
      </c>
      <c r="G26" s="21">
        <f t="shared" si="3"/>
        <v>1400000</v>
      </c>
      <c r="H26" s="22"/>
      <c r="I26" s="22">
        <v>664938</v>
      </c>
      <c r="J26" s="22">
        <f t="shared" si="1"/>
        <v>0</v>
      </c>
      <c r="K26" s="22"/>
      <c r="L26" s="22">
        <f t="shared" si="2"/>
        <v>664938</v>
      </c>
    </row>
    <row r="27" spans="1:12">
      <c r="A27" s="18">
        <f t="shared" si="4"/>
        <v>6</v>
      </c>
      <c r="B27" s="28" t="s">
        <v>40</v>
      </c>
      <c r="C27" s="28"/>
      <c r="D27" s="30">
        <v>1</v>
      </c>
      <c r="E27" s="29" t="s">
        <v>35</v>
      </c>
      <c r="F27" s="21">
        <v>600000</v>
      </c>
      <c r="G27" s="21">
        <f t="shared" si="3"/>
        <v>600000</v>
      </c>
      <c r="H27" s="22"/>
      <c r="I27" s="22">
        <v>551648</v>
      </c>
      <c r="J27" s="22">
        <f t="shared" si="1"/>
        <v>0</v>
      </c>
      <c r="K27" s="22"/>
      <c r="L27" s="22">
        <f t="shared" si="2"/>
        <v>551648</v>
      </c>
    </row>
    <row r="28" spans="1:12">
      <c r="A28" s="18">
        <f t="shared" si="4"/>
        <v>7</v>
      </c>
      <c r="B28" s="28" t="s">
        <v>41</v>
      </c>
      <c r="C28" s="28"/>
      <c r="D28" s="30">
        <v>5000</v>
      </c>
      <c r="E28" s="29" t="s">
        <v>35</v>
      </c>
      <c r="F28" s="31">
        <v>310</v>
      </c>
      <c r="G28" s="21">
        <f t="shared" si="3"/>
        <v>1550000</v>
      </c>
      <c r="H28" s="22"/>
      <c r="I28" s="22">
        <v>194</v>
      </c>
      <c r="J28" s="22">
        <f t="shared" si="1"/>
        <v>0</v>
      </c>
      <c r="K28" s="22"/>
      <c r="L28" s="22">
        <f t="shared" si="2"/>
        <v>970000</v>
      </c>
    </row>
    <row r="29" spans="1:12">
      <c r="A29" s="18">
        <f t="shared" si="4"/>
        <v>8</v>
      </c>
      <c r="B29" s="28" t="s">
        <v>42</v>
      </c>
      <c r="C29" s="28"/>
      <c r="D29" s="30">
        <v>1</v>
      </c>
      <c r="E29" s="29" t="s">
        <v>35</v>
      </c>
      <c r="F29" s="21">
        <v>900000</v>
      </c>
      <c r="G29" s="21">
        <f t="shared" si="3"/>
        <v>900000</v>
      </c>
      <c r="H29" s="22"/>
      <c r="I29" s="22">
        <v>871265</v>
      </c>
      <c r="J29" s="22">
        <f t="shared" si="1"/>
        <v>0</v>
      </c>
      <c r="K29" s="22"/>
      <c r="L29" s="22">
        <f t="shared" si="2"/>
        <v>871265</v>
      </c>
    </row>
    <row r="30" spans="1:12">
      <c r="A30" s="18">
        <f t="shared" si="4"/>
        <v>9</v>
      </c>
      <c r="B30" s="28" t="s">
        <v>43</v>
      </c>
      <c r="C30" s="28"/>
      <c r="D30" s="30">
        <v>10000</v>
      </c>
      <c r="E30" s="29" t="s">
        <v>35</v>
      </c>
      <c r="F30" s="31">
        <v>360</v>
      </c>
      <c r="G30" s="21">
        <f t="shared" si="3"/>
        <v>3600000</v>
      </c>
      <c r="H30" s="22"/>
      <c r="I30" s="22">
        <v>326</v>
      </c>
      <c r="J30" s="22">
        <f t="shared" si="1"/>
        <v>0</v>
      </c>
      <c r="K30" s="22"/>
      <c r="L30" s="22">
        <f t="shared" si="2"/>
        <v>3260000</v>
      </c>
    </row>
    <row r="31" spans="1:12">
      <c r="A31" s="18">
        <f t="shared" si="4"/>
        <v>10</v>
      </c>
      <c r="B31" s="28" t="s">
        <v>44</v>
      </c>
      <c r="C31" s="28"/>
      <c r="D31" s="30">
        <v>1</v>
      </c>
      <c r="E31" s="29" t="s">
        <v>35</v>
      </c>
      <c r="F31" s="21">
        <v>1200000</v>
      </c>
      <c r="G31" s="21">
        <f t="shared" si="3"/>
        <v>1200000</v>
      </c>
      <c r="H31" s="22"/>
      <c r="I31" s="22">
        <v>1201711</v>
      </c>
      <c r="J31" s="22">
        <f t="shared" si="1"/>
        <v>0</v>
      </c>
      <c r="K31" s="22"/>
      <c r="L31" s="22">
        <f t="shared" si="2"/>
        <v>1201711</v>
      </c>
    </row>
    <row r="32" spans="1:12">
      <c r="A32" s="18">
        <f t="shared" si="4"/>
        <v>11</v>
      </c>
      <c r="B32" s="28" t="s">
        <v>45</v>
      </c>
      <c r="C32" s="28"/>
      <c r="D32" s="30">
        <v>5000</v>
      </c>
      <c r="E32" s="29" t="s">
        <v>35</v>
      </c>
      <c r="F32" s="31">
        <v>360</v>
      </c>
      <c r="G32" s="21">
        <f t="shared" si="3"/>
        <v>1800000</v>
      </c>
      <c r="H32" s="22"/>
      <c r="I32" s="22">
        <v>279</v>
      </c>
      <c r="J32" s="22">
        <f t="shared" si="1"/>
        <v>0</v>
      </c>
      <c r="K32" s="22"/>
      <c r="L32" s="22">
        <f t="shared" si="2"/>
        <v>1395000</v>
      </c>
    </row>
    <row r="33" spans="1:12">
      <c r="A33" s="18">
        <f t="shared" si="4"/>
        <v>12</v>
      </c>
      <c r="B33" s="28" t="s">
        <v>46</v>
      </c>
      <c r="C33" s="28"/>
      <c r="D33" s="30">
        <v>12501</v>
      </c>
      <c r="E33" s="29" t="s">
        <v>35</v>
      </c>
      <c r="F33" s="21">
        <v>3500</v>
      </c>
      <c r="G33" s="21">
        <f t="shared" si="3"/>
        <v>43753500</v>
      </c>
      <c r="H33" s="22"/>
      <c r="I33" s="22">
        <v>1421</v>
      </c>
      <c r="J33" s="22">
        <f t="shared" si="1"/>
        <v>0</v>
      </c>
      <c r="K33" s="22"/>
      <c r="L33" s="22">
        <f t="shared" si="2"/>
        <v>17763921</v>
      </c>
    </row>
    <row r="34" spans="1:12" ht="13.5" customHeight="1">
      <c r="A34" s="18">
        <f t="shared" si="4"/>
        <v>13</v>
      </c>
      <c r="B34" s="28" t="s">
        <v>47</v>
      </c>
      <c r="C34" s="28"/>
      <c r="D34" s="30">
        <v>100</v>
      </c>
      <c r="E34" s="29" t="s">
        <v>35</v>
      </c>
      <c r="F34" s="21">
        <v>1800</v>
      </c>
      <c r="G34" s="21">
        <f t="shared" si="3"/>
        <v>180000</v>
      </c>
      <c r="H34" s="22"/>
      <c r="I34" s="22">
        <v>47845</v>
      </c>
      <c r="J34" s="22">
        <f t="shared" si="1"/>
        <v>0</v>
      </c>
      <c r="K34" s="22"/>
      <c r="L34" s="22">
        <f t="shared" si="2"/>
        <v>4784500</v>
      </c>
    </row>
    <row r="35" spans="1:12">
      <c r="A35" s="18">
        <f t="shared" si="4"/>
        <v>14</v>
      </c>
      <c r="B35" s="28" t="s">
        <v>48</v>
      </c>
      <c r="C35" s="28"/>
      <c r="D35" s="30">
        <v>1</v>
      </c>
      <c r="E35" s="29" t="s">
        <v>35</v>
      </c>
      <c r="F35" s="21">
        <v>800000</v>
      </c>
      <c r="G35" s="21">
        <f t="shared" si="3"/>
        <v>800000</v>
      </c>
      <c r="H35" s="22"/>
      <c r="I35" s="22">
        <v>349784</v>
      </c>
      <c r="J35" s="22">
        <f t="shared" si="1"/>
        <v>0</v>
      </c>
      <c r="K35" s="22"/>
      <c r="L35" s="22">
        <f t="shared" si="2"/>
        <v>349784</v>
      </c>
    </row>
    <row r="36" spans="1:12">
      <c r="A36" s="18">
        <f t="shared" si="4"/>
        <v>15</v>
      </c>
      <c r="B36" s="32" t="s">
        <v>49</v>
      </c>
      <c r="C36" s="32"/>
      <c r="D36" s="30">
        <v>215</v>
      </c>
      <c r="E36" s="29" t="s">
        <v>35</v>
      </c>
      <c r="F36" s="21">
        <v>5400</v>
      </c>
      <c r="G36" s="21">
        <f t="shared" si="3"/>
        <v>1161000</v>
      </c>
      <c r="H36" s="22"/>
      <c r="I36" s="22">
        <v>8339</v>
      </c>
      <c r="J36" s="22">
        <f t="shared" si="1"/>
        <v>0</v>
      </c>
      <c r="K36" s="22"/>
      <c r="L36" s="22">
        <f t="shared" si="2"/>
        <v>1792885</v>
      </c>
    </row>
    <row r="37" spans="1:12">
      <c r="A37" s="18">
        <f t="shared" si="4"/>
        <v>16</v>
      </c>
      <c r="B37" s="32" t="s">
        <v>50</v>
      </c>
      <c r="C37" s="32"/>
      <c r="D37" s="30">
        <v>1</v>
      </c>
      <c r="E37" s="29" t="s">
        <v>35</v>
      </c>
      <c r="F37" s="21">
        <v>775000</v>
      </c>
      <c r="G37" s="21">
        <f t="shared" si="3"/>
        <v>775000</v>
      </c>
      <c r="H37" s="22"/>
      <c r="I37" s="22">
        <v>1018185</v>
      </c>
      <c r="J37" s="22">
        <f t="shared" si="1"/>
        <v>0</v>
      </c>
      <c r="K37" s="22"/>
      <c r="L37" s="22">
        <f t="shared" si="2"/>
        <v>1018185</v>
      </c>
    </row>
    <row r="38" spans="1:12">
      <c r="A38" s="18">
        <f t="shared" si="4"/>
        <v>17</v>
      </c>
      <c r="B38" s="32" t="s">
        <v>51</v>
      </c>
      <c r="C38" s="32"/>
      <c r="D38" s="30">
        <v>494</v>
      </c>
      <c r="E38" s="29" t="s">
        <v>35</v>
      </c>
      <c r="F38" s="21">
        <v>4000</v>
      </c>
      <c r="G38" s="21">
        <f t="shared" si="3"/>
        <v>1976000</v>
      </c>
      <c r="H38" s="22"/>
      <c r="I38" s="22">
        <v>3880</v>
      </c>
      <c r="J38" s="22">
        <f t="shared" si="1"/>
        <v>0</v>
      </c>
      <c r="K38" s="22"/>
      <c r="L38" s="22">
        <f t="shared" si="2"/>
        <v>1916720</v>
      </c>
    </row>
    <row r="39" spans="1:12">
      <c r="A39" s="18">
        <f t="shared" si="4"/>
        <v>18</v>
      </c>
      <c r="B39" s="28" t="s">
        <v>52</v>
      </c>
      <c r="C39" s="28"/>
      <c r="D39" s="30">
        <v>5</v>
      </c>
      <c r="E39" s="29" t="s">
        <v>35</v>
      </c>
      <c r="F39" s="21">
        <v>650000</v>
      </c>
      <c r="G39" s="21">
        <f t="shared" si="3"/>
        <v>3250000</v>
      </c>
      <c r="H39" s="22"/>
      <c r="I39" s="22">
        <v>410125</v>
      </c>
      <c r="J39" s="22">
        <f t="shared" si="1"/>
        <v>0</v>
      </c>
      <c r="K39" s="22"/>
      <c r="L39" s="22">
        <f t="shared" si="2"/>
        <v>2050625</v>
      </c>
    </row>
    <row r="40" spans="1:12" ht="38.25">
      <c r="A40" s="18">
        <f t="shared" si="4"/>
        <v>19</v>
      </c>
      <c r="B40" s="28" t="s">
        <v>53</v>
      </c>
      <c r="C40" s="83" t="s">
        <v>114</v>
      </c>
      <c r="D40" s="74">
        <v>5</v>
      </c>
      <c r="E40" s="29" t="s">
        <v>35</v>
      </c>
      <c r="F40" s="21">
        <v>290000</v>
      </c>
      <c r="G40" s="21">
        <f t="shared" si="3"/>
        <v>1450000</v>
      </c>
      <c r="H40" s="22"/>
      <c r="I40" s="22">
        <v>207709</v>
      </c>
      <c r="J40" s="22">
        <f t="shared" si="1"/>
        <v>0</v>
      </c>
      <c r="K40" s="22"/>
      <c r="L40" s="22">
        <f t="shared" si="2"/>
        <v>1038545</v>
      </c>
    </row>
    <row r="41" spans="1:12">
      <c r="A41" s="18">
        <f t="shared" si="4"/>
        <v>20</v>
      </c>
      <c r="B41" s="28" t="s">
        <v>54</v>
      </c>
      <c r="C41" s="28"/>
      <c r="D41" s="30">
        <v>1</v>
      </c>
      <c r="E41" s="29" t="s">
        <v>35</v>
      </c>
      <c r="F41" s="21">
        <v>650000</v>
      </c>
      <c r="G41" s="21">
        <f t="shared" si="3"/>
        <v>650000</v>
      </c>
      <c r="H41" s="22"/>
      <c r="I41" s="22">
        <v>315748</v>
      </c>
      <c r="J41" s="22">
        <f t="shared" si="1"/>
        <v>0</v>
      </c>
      <c r="K41" s="22"/>
      <c r="L41" s="22">
        <f t="shared" si="2"/>
        <v>315748</v>
      </c>
    </row>
    <row r="42" spans="1:12" ht="38.25">
      <c r="A42" s="18">
        <f t="shared" si="4"/>
        <v>21</v>
      </c>
      <c r="B42" s="28" t="s">
        <v>55</v>
      </c>
      <c r="C42" s="83" t="s">
        <v>114</v>
      </c>
      <c r="D42" s="30">
        <v>1</v>
      </c>
      <c r="E42" s="29" t="s">
        <v>35</v>
      </c>
      <c r="F42" s="21">
        <v>390000</v>
      </c>
      <c r="G42" s="21">
        <f t="shared" si="3"/>
        <v>390000</v>
      </c>
      <c r="H42" s="22"/>
      <c r="I42" s="22">
        <v>469243</v>
      </c>
      <c r="J42" s="22">
        <f t="shared" si="1"/>
        <v>0</v>
      </c>
      <c r="K42" s="22"/>
      <c r="L42" s="22">
        <f t="shared" si="2"/>
        <v>469243</v>
      </c>
    </row>
    <row r="43" spans="1:12">
      <c r="A43" s="18">
        <f t="shared" si="4"/>
        <v>22</v>
      </c>
      <c r="B43" s="28" t="s">
        <v>56</v>
      </c>
      <c r="C43" s="28"/>
      <c r="D43" s="30">
        <v>2</v>
      </c>
      <c r="E43" s="29" t="s">
        <v>35</v>
      </c>
      <c r="F43" s="21">
        <v>730000</v>
      </c>
      <c r="G43" s="21">
        <f t="shared" si="3"/>
        <v>1460000</v>
      </c>
      <c r="H43" s="22"/>
      <c r="I43" s="22">
        <v>481646</v>
      </c>
      <c r="J43" s="22">
        <f t="shared" si="1"/>
        <v>0</v>
      </c>
      <c r="K43" s="22"/>
      <c r="L43" s="22">
        <f t="shared" si="2"/>
        <v>963292</v>
      </c>
    </row>
    <row r="44" spans="1:12" ht="38.25">
      <c r="A44" s="18">
        <f t="shared" si="4"/>
        <v>23</v>
      </c>
      <c r="B44" s="28" t="s">
        <v>57</v>
      </c>
      <c r="C44" s="83" t="s">
        <v>115</v>
      </c>
      <c r="D44" s="30">
        <v>1</v>
      </c>
      <c r="E44" s="29" t="s">
        <v>35</v>
      </c>
      <c r="F44" s="21">
        <v>280000</v>
      </c>
      <c r="G44" s="21">
        <f t="shared" si="3"/>
        <v>280000</v>
      </c>
      <c r="H44" s="22"/>
      <c r="I44" s="22">
        <v>288586</v>
      </c>
      <c r="J44" s="22">
        <f t="shared" si="1"/>
        <v>0</v>
      </c>
      <c r="K44" s="22"/>
      <c r="L44" s="22">
        <f t="shared" si="2"/>
        <v>288586</v>
      </c>
    </row>
    <row r="45" spans="1:12">
      <c r="A45" s="18">
        <f t="shared" si="4"/>
        <v>24</v>
      </c>
      <c r="B45" s="28" t="s">
        <v>58</v>
      </c>
      <c r="C45" s="28"/>
      <c r="D45" s="30">
        <v>1</v>
      </c>
      <c r="E45" s="29" t="s">
        <v>35</v>
      </c>
      <c r="F45" s="21">
        <v>730000</v>
      </c>
      <c r="G45" s="21">
        <f t="shared" si="3"/>
        <v>730000</v>
      </c>
      <c r="H45" s="22"/>
      <c r="I45" s="22">
        <v>481646</v>
      </c>
      <c r="J45" s="22">
        <f t="shared" si="1"/>
        <v>0</v>
      </c>
      <c r="K45" s="22"/>
      <c r="L45" s="22">
        <f t="shared" si="2"/>
        <v>481646</v>
      </c>
    </row>
    <row r="46" spans="1:12" ht="38.25">
      <c r="A46" s="18">
        <f t="shared" si="4"/>
        <v>25</v>
      </c>
      <c r="B46" s="28" t="s">
        <v>59</v>
      </c>
      <c r="C46" s="83" t="s">
        <v>115</v>
      </c>
      <c r="D46" s="30">
        <v>2</v>
      </c>
      <c r="E46" s="29" t="s">
        <v>35</v>
      </c>
      <c r="F46" s="21">
        <v>540000</v>
      </c>
      <c r="G46" s="21">
        <f t="shared" si="3"/>
        <v>1080000</v>
      </c>
      <c r="H46" s="22"/>
      <c r="I46" s="22">
        <v>472283</v>
      </c>
      <c r="J46" s="22">
        <f t="shared" si="1"/>
        <v>0</v>
      </c>
      <c r="K46" s="22"/>
      <c r="L46" s="22">
        <f t="shared" si="2"/>
        <v>944566</v>
      </c>
    </row>
    <row r="47" spans="1:12" ht="18.75" customHeight="1">
      <c r="A47" s="18">
        <f>+A46+1</f>
        <v>26</v>
      </c>
      <c r="B47" s="28" t="s">
        <v>60</v>
      </c>
      <c r="C47" s="28"/>
      <c r="D47" s="30">
        <v>1</v>
      </c>
      <c r="E47" s="29" t="s">
        <v>35</v>
      </c>
      <c r="F47" s="21">
        <v>790000</v>
      </c>
      <c r="G47" s="21">
        <f t="shared" si="3"/>
        <v>790000</v>
      </c>
      <c r="H47" s="22"/>
      <c r="I47" s="22">
        <v>717363</v>
      </c>
      <c r="J47" s="22">
        <f t="shared" si="1"/>
        <v>0</v>
      </c>
      <c r="K47" s="22"/>
      <c r="L47" s="22">
        <f t="shared" si="2"/>
        <v>717363</v>
      </c>
    </row>
    <row r="48" spans="1:12" ht="38.25">
      <c r="A48" s="18">
        <f t="shared" si="4"/>
        <v>27</v>
      </c>
      <c r="B48" s="28" t="s">
        <v>61</v>
      </c>
      <c r="C48" s="83" t="s">
        <v>115</v>
      </c>
      <c r="D48" s="30">
        <v>1</v>
      </c>
      <c r="E48" s="29" t="s">
        <v>35</v>
      </c>
      <c r="F48" s="21" t="s">
        <v>62</v>
      </c>
      <c r="G48" s="21" t="s">
        <v>62</v>
      </c>
      <c r="H48" s="22"/>
      <c r="I48" s="22">
        <v>679439</v>
      </c>
      <c r="J48" s="22">
        <f t="shared" si="1"/>
        <v>0</v>
      </c>
      <c r="K48" s="22"/>
      <c r="L48" s="22">
        <f t="shared" si="2"/>
        <v>679439</v>
      </c>
    </row>
    <row r="49" spans="1:12">
      <c r="A49" s="18">
        <f t="shared" si="4"/>
        <v>28</v>
      </c>
      <c r="B49" s="28" t="s">
        <v>63</v>
      </c>
      <c r="C49" s="28"/>
      <c r="D49" s="30">
        <v>1</v>
      </c>
      <c r="E49" s="29" t="s">
        <v>35</v>
      </c>
      <c r="F49" s="21">
        <v>920000</v>
      </c>
      <c r="G49" s="21">
        <f>+F49*D49</f>
        <v>920000</v>
      </c>
      <c r="H49" s="22"/>
      <c r="I49" s="22">
        <v>754732</v>
      </c>
      <c r="J49" s="22">
        <f t="shared" si="1"/>
        <v>0</v>
      </c>
      <c r="K49" s="22"/>
      <c r="L49" s="22">
        <f t="shared" si="2"/>
        <v>754732</v>
      </c>
    </row>
    <row r="50" spans="1:12" ht="38.25">
      <c r="A50" s="18">
        <f t="shared" si="4"/>
        <v>29</v>
      </c>
      <c r="B50" s="28" t="s">
        <v>64</v>
      </c>
      <c r="C50" s="83" t="s">
        <v>115</v>
      </c>
      <c r="D50" s="30">
        <v>1</v>
      </c>
      <c r="E50" s="29" t="s">
        <v>35</v>
      </c>
      <c r="F50" s="21" t="s">
        <v>62</v>
      </c>
      <c r="G50" s="21" t="s">
        <v>62</v>
      </c>
      <c r="H50" s="22"/>
      <c r="I50" s="22">
        <v>761124</v>
      </c>
      <c r="J50" s="22">
        <f t="shared" si="1"/>
        <v>0</v>
      </c>
      <c r="K50" s="22"/>
      <c r="L50" s="22">
        <f t="shared" si="2"/>
        <v>761124</v>
      </c>
    </row>
    <row r="51" spans="1:12">
      <c r="A51" s="18">
        <f t="shared" si="4"/>
        <v>30</v>
      </c>
      <c r="B51" s="28" t="s">
        <v>65</v>
      </c>
      <c r="C51" s="28"/>
      <c r="D51" s="30">
        <v>2</v>
      </c>
      <c r="E51" s="29" t="s">
        <v>35</v>
      </c>
      <c r="F51" s="21">
        <v>920000</v>
      </c>
      <c r="G51" s="21">
        <f>+F51*D51</f>
        <v>1840000</v>
      </c>
      <c r="H51" s="22"/>
      <c r="I51" s="22">
        <v>754732</v>
      </c>
      <c r="J51" s="22">
        <f t="shared" si="1"/>
        <v>0</v>
      </c>
      <c r="K51" s="22"/>
      <c r="L51" s="22">
        <f t="shared" si="2"/>
        <v>1509464</v>
      </c>
    </row>
    <row r="52" spans="1:12" ht="38.25">
      <c r="A52" s="18">
        <f t="shared" si="4"/>
        <v>31</v>
      </c>
      <c r="B52" s="28" t="s">
        <v>66</v>
      </c>
      <c r="C52" s="83" t="s">
        <v>115</v>
      </c>
      <c r="D52" s="30">
        <v>2</v>
      </c>
      <c r="E52" s="29" t="s">
        <v>35</v>
      </c>
      <c r="F52" s="21" t="s">
        <v>62</v>
      </c>
      <c r="G52" s="21" t="s">
        <v>62</v>
      </c>
      <c r="H52" s="22"/>
      <c r="I52" s="22">
        <v>1358879</v>
      </c>
      <c r="J52" s="22">
        <f t="shared" si="1"/>
        <v>0</v>
      </c>
      <c r="K52" s="22"/>
      <c r="L52" s="22">
        <f t="shared" si="2"/>
        <v>2717758</v>
      </c>
    </row>
    <row r="53" spans="1:12" hidden="1">
      <c r="A53" s="18">
        <f t="shared" si="4"/>
        <v>32</v>
      </c>
      <c r="B53" s="28" t="s">
        <v>67</v>
      </c>
      <c r="C53" s="28"/>
      <c r="D53" s="30">
        <v>1</v>
      </c>
      <c r="E53" s="29" t="s">
        <v>35</v>
      </c>
      <c r="F53" s="21"/>
      <c r="G53" s="21">
        <f t="shared" ref="G53:G58" si="5">+F53*D53</f>
        <v>0</v>
      </c>
      <c r="H53" s="22"/>
      <c r="I53" s="22">
        <v>0</v>
      </c>
      <c r="J53" s="22">
        <f t="shared" si="1"/>
        <v>0</v>
      </c>
      <c r="K53" s="22"/>
      <c r="L53" s="22">
        <f t="shared" si="2"/>
        <v>0</v>
      </c>
    </row>
    <row r="54" spans="1:12" hidden="1">
      <c r="A54" s="18">
        <f t="shared" si="4"/>
        <v>33</v>
      </c>
      <c r="B54" s="28" t="s">
        <v>68</v>
      </c>
      <c r="C54" s="28"/>
      <c r="D54" s="30">
        <v>1</v>
      </c>
      <c r="E54" s="29" t="s">
        <v>35</v>
      </c>
      <c r="F54" s="21"/>
      <c r="G54" s="21">
        <f t="shared" si="5"/>
        <v>0</v>
      </c>
      <c r="H54" s="22"/>
      <c r="I54" s="22">
        <v>0</v>
      </c>
      <c r="J54" s="22">
        <f t="shared" si="1"/>
        <v>0</v>
      </c>
      <c r="K54" s="22"/>
      <c r="L54" s="22">
        <f t="shared" si="2"/>
        <v>0</v>
      </c>
    </row>
    <row r="55" spans="1:12" hidden="1">
      <c r="A55" s="18">
        <f t="shared" si="4"/>
        <v>34</v>
      </c>
      <c r="B55" s="28" t="s">
        <v>69</v>
      </c>
      <c r="C55" s="28"/>
      <c r="D55" s="30">
        <v>1</v>
      </c>
      <c r="E55" s="29" t="s">
        <v>35</v>
      </c>
      <c r="F55" s="21"/>
      <c r="G55" s="21">
        <f t="shared" si="5"/>
        <v>0</v>
      </c>
      <c r="H55" s="22"/>
      <c r="I55" s="22">
        <v>0</v>
      </c>
      <c r="J55" s="22">
        <f t="shared" si="1"/>
        <v>0</v>
      </c>
      <c r="K55" s="22"/>
      <c r="L55" s="22">
        <f t="shared" si="2"/>
        <v>0</v>
      </c>
    </row>
    <row r="56" spans="1:12" hidden="1">
      <c r="A56" s="18">
        <f t="shared" si="4"/>
        <v>35</v>
      </c>
      <c r="B56" s="28" t="s">
        <v>70</v>
      </c>
      <c r="C56" s="28"/>
      <c r="D56" s="30">
        <v>1</v>
      </c>
      <c r="E56" s="29" t="s">
        <v>35</v>
      </c>
      <c r="F56" s="21"/>
      <c r="G56" s="21">
        <f t="shared" si="5"/>
        <v>0</v>
      </c>
      <c r="H56" s="22"/>
      <c r="I56" s="22">
        <v>0</v>
      </c>
      <c r="J56" s="22">
        <f t="shared" si="1"/>
        <v>0</v>
      </c>
      <c r="K56" s="22"/>
      <c r="L56" s="22">
        <f t="shared" si="2"/>
        <v>0</v>
      </c>
    </row>
    <row r="57" spans="1:12" hidden="1">
      <c r="A57" s="18">
        <f t="shared" si="4"/>
        <v>36</v>
      </c>
      <c r="B57" s="28" t="s">
        <v>71</v>
      </c>
      <c r="C57" s="28"/>
      <c r="D57" s="30">
        <v>1</v>
      </c>
      <c r="E57" s="29" t="s">
        <v>35</v>
      </c>
      <c r="F57" s="21"/>
      <c r="G57" s="21">
        <f t="shared" si="5"/>
        <v>0</v>
      </c>
      <c r="H57" s="22"/>
      <c r="I57" s="22">
        <v>0</v>
      </c>
      <c r="J57" s="22">
        <f t="shared" si="1"/>
        <v>0</v>
      </c>
      <c r="K57" s="22"/>
      <c r="L57" s="22">
        <f t="shared" si="2"/>
        <v>0</v>
      </c>
    </row>
    <row r="58" spans="1:12">
      <c r="A58" s="18">
        <v>32</v>
      </c>
      <c r="B58" s="28" t="s">
        <v>72</v>
      </c>
      <c r="C58" s="28"/>
      <c r="D58" s="30">
        <v>12500</v>
      </c>
      <c r="E58" s="29" t="s">
        <v>35</v>
      </c>
      <c r="F58" s="21">
        <v>3200</v>
      </c>
      <c r="G58" s="21">
        <f t="shared" si="5"/>
        <v>40000000</v>
      </c>
      <c r="H58" s="22"/>
      <c r="I58" s="22">
        <v>3442</v>
      </c>
      <c r="J58" s="22">
        <f t="shared" si="1"/>
        <v>0</v>
      </c>
      <c r="K58" s="22"/>
      <c r="L58" s="22">
        <f t="shared" si="2"/>
        <v>43025000</v>
      </c>
    </row>
    <row r="59" spans="1:12">
      <c r="A59" s="34"/>
      <c r="B59" s="92" t="s">
        <v>73</v>
      </c>
      <c r="C59" s="93"/>
      <c r="D59" s="93"/>
      <c r="E59" s="93"/>
      <c r="F59" s="93"/>
      <c r="G59" s="94"/>
      <c r="H59" s="35"/>
      <c r="I59" s="35">
        <v>0</v>
      </c>
      <c r="J59" s="35"/>
      <c r="K59" s="35"/>
      <c r="L59" s="35">
        <f t="shared" si="2"/>
        <v>0</v>
      </c>
    </row>
    <row r="60" spans="1:12">
      <c r="A60" s="18">
        <v>1</v>
      </c>
      <c r="B60" s="28" t="s">
        <v>74</v>
      </c>
      <c r="C60" s="28"/>
      <c r="D60" s="30">
        <v>1</v>
      </c>
      <c r="E60" s="29" t="s">
        <v>35</v>
      </c>
      <c r="F60" s="21">
        <v>1200000</v>
      </c>
      <c r="G60" s="21">
        <v>1200000</v>
      </c>
      <c r="H60" s="24"/>
      <c r="I60" s="22">
        <v>624010</v>
      </c>
      <c r="J60" s="22">
        <f t="shared" si="1"/>
        <v>0</v>
      </c>
      <c r="K60" s="22"/>
      <c r="L60" s="22">
        <f t="shared" si="2"/>
        <v>624010</v>
      </c>
    </row>
    <row r="61" spans="1:12">
      <c r="A61" s="18">
        <v>2</v>
      </c>
      <c r="B61" s="28" t="s">
        <v>75</v>
      </c>
      <c r="C61" s="28"/>
      <c r="D61" s="30">
        <v>12500</v>
      </c>
      <c r="E61" s="29" t="s">
        <v>35</v>
      </c>
      <c r="F61" s="21">
        <v>270</v>
      </c>
      <c r="G61" s="21">
        <f>+F61*D61</f>
        <v>3375000</v>
      </c>
      <c r="H61" s="22"/>
      <c r="I61" s="22">
        <v>286</v>
      </c>
      <c r="J61" s="22">
        <f t="shared" si="1"/>
        <v>0</v>
      </c>
      <c r="K61" s="22"/>
      <c r="L61" s="22">
        <f t="shared" si="2"/>
        <v>3575000</v>
      </c>
    </row>
    <row r="62" spans="1:12" ht="25.5">
      <c r="A62" s="18">
        <v>3</v>
      </c>
      <c r="B62" s="28" t="s">
        <v>76</v>
      </c>
      <c r="C62" s="28"/>
      <c r="D62" s="30">
        <v>1</v>
      </c>
      <c r="E62" s="29" t="s">
        <v>35</v>
      </c>
      <c r="F62" s="21">
        <v>2500000</v>
      </c>
      <c r="G62" s="21">
        <v>2500000</v>
      </c>
      <c r="H62" s="24"/>
      <c r="I62" s="22">
        <v>760089</v>
      </c>
      <c r="J62" s="22">
        <f t="shared" si="1"/>
        <v>0</v>
      </c>
      <c r="K62" s="22"/>
      <c r="L62" s="22">
        <f t="shared" si="2"/>
        <v>760089</v>
      </c>
    </row>
    <row r="63" spans="1:12" ht="25.5">
      <c r="A63" s="18">
        <v>4</v>
      </c>
      <c r="B63" s="28" t="s">
        <v>77</v>
      </c>
      <c r="C63" s="28"/>
      <c r="D63" s="30">
        <v>12500</v>
      </c>
      <c r="E63" s="29" t="s">
        <v>35</v>
      </c>
      <c r="F63" s="21">
        <v>2800</v>
      </c>
      <c r="G63" s="21">
        <f>+F63*D63</f>
        <v>35000000</v>
      </c>
      <c r="H63" s="22"/>
      <c r="I63" s="22">
        <v>563</v>
      </c>
      <c r="J63" s="22">
        <f t="shared" si="1"/>
        <v>0</v>
      </c>
      <c r="K63" s="22"/>
      <c r="L63" s="22">
        <f t="shared" si="2"/>
        <v>7037500</v>
      </c>
    </row>
    <row r="64" spans="1:12" ht="12.75" hidden="1" customHeight="1">
      <c r="A64" s="18">
        <v>7</v>
      </c>
      <c r="B64" s="28" t="s">
        <v>78</v>
      </c>
      <c r="C64" s="28"/>
      <c r="D64" s="30"/>
      <c r="E64" s="29" t="s">
        <v>35</v>
      </c>
      <c r="F64" s="21">
        <v>25000</v>
      </c>
      <c r="G64" s="21">
        <f>+F64*D64</f>
        <v>0</v>
      </c>
      <c r="H64" s="22"/>
      <c r="I64" s="22">
        <v>12945</v>
      </c>
      <c r="J64" s="22">
        <f t="shared" si="1"/>
        <v>0</v>
      </c>
      <c r="K64" s="22"/>
      <c r="L64" s="22">
        <f t="shared" si="2"/>
        <v>0</v>
      </c>
    </row>
    <row r="65" spans="1:17">
      <c r="A65" s="34"/>
      <c r="B65" s="14" t="s">
        <v>79</v>
      </c>
      <c r="C65" s="14"/>
      <c r="D65" s="70"/>
      <c r="E65" s="14"/>
      <c r="F65" s="11"/>
      <c r="G65" s="11"/>
      <c r="H65" s="27"/>
      <c r="I65" s="27">
        <v>0</v>
      </c>
      <c r="J65" s="27"/>
      <c r="K65" s="27"/>
      <c r="L65" s="27">
        <f t="shared" si="2"/>
        <v>0</v>
      </c>
    </row>
    <row r="66" spans="1:17">
      <c r="A66" s="18">
        <v>1</v>
      </c>
      <c r="B66" s="28" t="s">
        <v>80</v>
      </c>
      <c r="C66" s="83" t="s">
        <v>116</v>
      </c>
      <c r="D66" s="30">
        <v>1</v>
      </c>
      <c r="E66" s="29" t="s">
        <v>81</v>
      </c>
      <c r="F66" s="21">
        <v>3200000</v>
      </c>
      <c r="G66" s="21">
        <f>+F66*D66</f>
        <v>3200000</v>
      </c>
      <c r="H66" s="22"/>
      <c r="I66" s="22">
        <v>11624205</v>
      </c>
      <c r="J66" s="22">
        <f t="shared" si="1"/>
        <v>0</v>
      </c>
      <c r="K66" s="22"/>
      <c r="L66" s="22">
        <f t="shared" si="2"/>
        <v>11624205</v>
      </c>
    </row>
    <row r="67" spans="1:17">
      <c r="A67" s="18">
        <v>2</v>
      </c>
      <c r="B67" s="28" t="s">
        <v>82</v>
      </c>
      <c r="C67" s="84" t="s">
        <v>117</v>
      </c>
      <c r="D67" s="30">
        <v>1</v>
      </c>
      <c r="E67" s="29" t="s">
        <v>83</v>
      </c>
      <c r="F67" s="21">
        <v>15600000</v>
      </c>
      <c r="G67" s="21">
        <f>+F67*D67</f>
        <v>15600000</v>
      </c>
      <c r="H67" s="22"/>
      <c r="I67" s="22">
        <v>48641265</v>
      </c>
      <c r="J67" s="22">
        <f t="shared" si="1"/>
        <v>0</v>
      </c>
      <c r="K67" s="22"/>
      <c r="L67" s="22">
        <f t="shared" si="2"/>
        <v>48641265</v>
      </c>
    </row>
    <row r="68" spans="1:17" ht="29.25" customHeight="1">
      <c r="A68" s="18">
        <v>3</v>
      </c>
      <c r="B68" s="28" t="s">
        <v>84</v>
      </c>
      <c r="C68" s="85" t="s">
        <v>118</v>
      </c>
      <c r="D68" s="30">
        <v>4000</v>
      </c>
      <c r="E68" s="29" t="s">
        <v>85</v>
      </c>
      <c r="F68" s="21">
        <v>900</v>
      </c>
      <c r="G68" s="21">
        <f>+F68*D68</f>
        <v>3600000</v>
      </c>
      <c r="H68" s="22"/>
      <c r="I68" s="22">
        <v>953</v>
      </c>
      <c r="J68" s="22">
        <f>+H68*D68</f>
        <v>0</v>
      </c>
      <c r="K68" s="22"/>
      <c r="L68" s="22">
        <f t="shared" si="2"/>
        <v>3812000</v>
      </c>
    </row>
    <row r="69" spans="1:17" ht="25.5" hidden="1">
      <c r="A69" s="37"/>
      <c r="B69" s="38" t="s">
        <v>86</v>
      </c>
      <c r="C69" s="38"/>
      <c r="D69" s="75"/>
      <c r="E69" s="39"/>
      <c r="F69" s="40"/>
      <c r="G69" s="40"/>
      <c r="H69" s="22"/>
      <c r="I69" s="22">
        <v>0</v>
      </c>
      <c r="J69" s="22"/>
      <c r="K69" s="22"/>
      <c r="L69" s="22">
        <f t="shared" si="2"/>
        <v>0</v>
      </c>
    </row>
    <row r="70" spans="1:17" hidden="1">
      <c r="A70" s="18"/>
      <c r="B70" s="28" t="s">
        <v>87</v>
      </c>
      <c r="C70" s="28"/>
      <c r="D70" s="30"/>
      <c r="E70" s="29"/>
      <c r="F70" s="21"/>
      <c r="G70" s="21"/>
      <c r="H70" s="22"/>
      <c r="I70" s="22">
        <v>0</v>
      </c>
      <c r="J70" s="22"/>
      <c r="K70" s="22"/>
      <c r="L70" s="22">
        <f t="shared" si="2"/>
        <v>0</v>
      </c>
    </row>
    <row r="71" spans="1:17">
      <c r="A71" s="25"/>
      <c r="B71" s="14" t="s">
        <v>88</v>
      </c>
      <c r="C71" s="14"/>
      <c r="D71" s="76"/>
      <c r="E71" s="41"/>
      <c r="F71" s="42"/>
      <c r="G71" s="42"/>
      <c r="H71" s="35"/>
      <c r="I71" s="35">
        <v>0</v>
      </c>
      <c r="J71" s="35"/>
      <c r="K71" s="35"/>
      <c r="L71" s="35">
        <f t="shared" si="2"/>
        <v>0</v>
      </c>
    </row>
    <row r="72" spans="1:17" ht="38.25">
      <c r="A72" s="36">
        <v>1</v>
      </c>
      <c r="B72" s="19" t="s">
        <v>89</v>
      </c>
      <c r="C72" s="84" t="s">
        <v>119</v>
      </c>
      <c r="D72" s="74">
        <v>1</v>
      </c>
      <c r="E72" s="43" t="s">
        <v>35</v>
      </c>
      <c r="F72" s="31">
        <v>100000000</v>
      </c>
      <c r="G72" s="21">
        <v>100000000</v>
      </c>
      <c r="H72" s="22"/>
      <c r="I72" s="22">
        <v>83746541</v>
      </c>
      <c r="J72" s="22">
        <f>+H72*D72</f>
        <v>0</v>
      </c>
      <c r="K72" s="22"/>
      <c r="L72" s="22">
        <f t="shared" si="2"/>
        <v>83746541</v>
      </c>
    </row>
    <row r="73" spans="1:17">
      <c r="A73" s="13"/>
      <c r="B73" s="44" t="s">
        <v>90</v>
      </c>
      <c r="C73" s="44"/>
      <c r="D73" s="77"/>
      <c r="E73" s="44"/>
      <c r="F73" s="11"/>
      <c r="G73" s="11"/>
      <c r="H73" s="27"/>
      <c r="I73" s="27">
        <v>0</v>
      </c>
      <c r="J73" s="27"/>
      <c r="K73" s="27"/>
      <c r="L73" s="27">
        <f t="shared" si="2"/>
        <v>0</v>
      </c>
    </row>
    <row r="74" spans="1:17" ht="162" customHeight="1">
      <c r="A74" s="36">
        <v>1</v>
      </c>
      <c r="B74" s="28" t="s">
        <v>91</v>
      </c>
      <c r="C74" s="82" t="s">
        <v>120</v>
      </c>
      <c r="D74" s="30">
        <v>10</v>
      </c>
      <c r="E74" s="45" t="s">
        <v>92</v>
      </c>
      <c r="F74" s="31">
        <v>35000000</v>
      </c>
      <c r="G74" s="21">
        <f>D74*F74</f>
        <v>350000000</v>
      </c>
      <c r="H74" s="24"/>
      <c r="I74" s="22">
        <v>12974974</v>
      </c>
      <c r="J74" s="22">
        <f t="shared" ref="J74" si="6">+H74*D74</f>
        <v>0</v>
      </c>
      <c r="K74" s="22"/>
      <c r="L74" s="22">
        <f t="shared" si="2"/>
        <v>129749740</v>
      </c>
      <c r="N74" s="46"/>
      <c r="O74" s="33"/>
    </row>
    <row r="75" spans="1:17">
      <c r="A75" s="47"/>
      <c r="B75" s="44" t="s">
        <v>93</v>
      </c>
      <c r="C75" s="44"/>
      <c r="D75" s="78"/>
      <c r="E75" s="10"/>
      <c r="F75" s="48"/>
      <c r="G75" s="48"/>
      <c r="H75" s="27">
        <f>+SUM(H12:H74)</f>
        <v>0</v>
      </c>
      <c r="I75" s="27">
        <f>+SUM(I12:I74)</f>
        <v>302058594</v>
      </c>
      <c r="J75" s="27">
        <f t="shared" ref="J75:L75" si="7">+SUM(J12:J74)</f>
        <v>0</v>
      </c>
      <c r="K75" s="27">
        <f t="shared" si="7"/>
        <v>0</v>
      </c>
      <c r="L75" s="27">
        <f t="shared" si="7"/>
        <v>967148373</v>
      </c>
      <c r="N75" s="46"/>
      <c r="O75" s="33"/>
      <c r="Q75" s="6">
        <f>+L83-P75</f>
        <v>1200435771</v>
      </c>
    </row>
    <row r="76" spans="1:17" hidden="1">
      <c r="A76" s="49"/>
      <c r="B76" s="50" t="s">
        <v>94</v>
      </c>
      <c r="C76" s="50"/>
      <c r="D76" s="79"/>
      <c r="E76" s="50"/>
      <c r="F76" s="42"/>
      <c r="G76" s="42"/>
      <c r="H76" s="35">
        <f>+[1]C01!F88</f>
        <v>0</v>
      </c>
      <c r="I76" s="35">
        <f>+[1]CO3!F88</f>
        <v>0</v>
      </c>
      <c r="J76" s="35">
        <f>+[1]CO4!F88</f>
        <v>0</v>
      </c>
      <c r="K76" s="35">
        <f t="shared" ref="K76" si="8">+AVERAGE(H76:J76)</f>
        <v>0</v>
      </c>
      <c r="L76" s="35">
        <f t="shared" ref="L76" si="9">+K76*D76</f>
        <v>0</v>
      </c>
    </row>
    <row r="77" spans="1:17" hidden="1">
      <c r="A77" s="52"/>
      <c r="B77" s="51" t="s">
        <v>95</v>
      </c>
      <c r="C77" s="51"/>
      <c r="D77" s="80">
        <v>10</v>
      </c>
      <c r="E77" s="53" t="s">
        <v>92</v>
      </c>
      <c r="F77" s="54"/>
      <c r="G77" s="54"/>
      <c r="H77" s="55">
        <f>+(N84*0.1)</f>
        <v>0</v>
      </c>
      <c r="I77" s="35">
        <v>58046740</v>
      </c>
      <c r="J77" s="35">
        <f>5000000*1.16</f>
        <v>5800000</v>
      </c>
      <c r="K77" s="35"/>
      <c r="L77" s="35">
        <f>+L83*0.07</f>
        <v>84030503.970000014</v>
      </c>
    </row>
    <row r="78" spans="1:17" ht="27.75" customHeight="1">
      <c r="A78" s="52"/>
      <c r="B78" s="51" t="s">
        <v>99</v>
      </c>
      <c r="C78" s="28" t="s">
        <v>121</v>
      </c>
      <c r="D78" s="80"/>
      <c r="E78" s="53" t="s">
        <v>98</v>
      </c>
      <c r="F78" s="54"/>
      <c r="G78" s="54"/>
      <c r="H78" s="62"/>
      <c r="I78" s="62">
        <v>7.0000000000000007E-2</v>
      </c>
      <c r="J78" s="62">
        <f>+H78</f>
        <v>0</v>
      </c>
      <c r="K78" s="62"/>
      <c r="L78" s="62">
        <f>+I78</f>
        <v>7.0000000000000007E-2</v>
      </c>
      <c r="N78" s="46"/>
      <c r="O78" s="33"/>
    </row>
    <row r="79" spans="1:17">
      <c r="A79" s="52"/>
      <c r="B79" s="51" t="s">
        <v>94</v>
      </c>
      <c r="C79" s="51"/>
      <c r="D79" s="80"/>
      <c r="E79" s="53"/>
      <c r="F79" s="54"/>
      <c r="G79" s="54"/>
      <c r="H79" s="35">
        <f>+H78*H75</f>
        <v>0</v>
      </c>
      <c r="I79" s="35">
        <f>+I78*I75</f>
        <v>21144101.580000002</v>
      </c>
      <c r="J79" s="35">
        <f>+J78*J75</f>
        <v>0</v>
      </c>
      <c r="K79" s="35"/>
      <c r="L79" s="35">
        <f>+L78*L75</f>
        <v>67700386.109999999</v>
      </c>
      <c r="N79" s="46"/>
      <c r="O79" s="33"/>
    </row>
    <row r="80" spans="1:17">
      <c r="A80" s="47"/>
      <c r="B80" s="44" t="s">
        <v>96</v>
      </c>
      <c r="C80" s="44"/>
      <c r="D80" s="78"/>
      <c r="E80" s="10"/>
      <c r="F80" s="48"/>
      <c r="G80" s="48"/>
      <c r="H80" s="27">
        <f>+H79+H75</f>
        <v>0</v>
      </c>
      <c r="I80" s="27">
        <f>+I79+I75</f>
        <v>323202695.57999998</v>
      </c>
      <c r="J80" s="27">
        <f>+J79+J75</f>
        <v>0</v>
      </c>
      <c r="K80" s="27"/>
      <c r="L80" s="27">
        <f>+L79+L75</f>
        <v>1034848759.11</v>
      </c>
      <c r="N80" s="46"/>
      <c r="O80" s="33"/>
    </row>
    <row r="81" spans="1:15">
      <c r="A81" s="47"/>
      <c r="B81" s="44" t="s">
        <v>100</v>
      </c>
      <c r="C81" s="44"/>
      <c r="D81" s="78"/>
      <c r="E81" s="63">
        <v>0.16</v>
      </c>
      <c r="F81" s="48"/>
      <c r="G81" s="48"/>
      <c r="H81" s="27">
        <f>+H80*$E$81</f>
        <v>0</v>
      </c>
      <c r="I81" s="27">
        <f>+I80*$E$81</f>
        <v>51712431.292800002</v>
      </c>
      <c r="J81" s="27">
        <f>+J80*$E$81</f>
        <v>0</v>
      </c>
      <c r="K81" s="27">
        <f t="shared" ref="K81" si="10">+K80*$E$81</f>
        <v>0</v>
      </c>
      <c r="L81" s="27">
        <f>+L80*$E$81</f>
        <v>165575801.4576</v>
      </c>
      <c r="N81" s="46"/>
      <c r="O81" s="33"/>
    </row>
    <row r="82" spans="1:15">
      <c r="A82" s="56"/>
      <c r="B82" s="57" t="s">
        <v>97</v>
      </c>
      <c r="C82" s="57"/>
      <c r="D82" s="81"/>
      <c r="E82" s="58"/>
      <c r="F82" s="59"/>
      <c r="G82" s="59"/>
      <c r="H82" s="60"/>
      <c r="I82" s="60">
        <f>+I81+I80</f>
        <v>374915126.87279999</v>
      </c>
      <c r="J82" s="60">
        <f t="shared" ref="J82:K82" si="11">+J80*1.16</f>
        <v>0</v>
      </c>
      <c r="K82" s="60">
        <f t="shared" si="11"/>
        <v>0</v>
      </c>
      <c r="L82" s="60">
        <f>+L81+L80</f>
        <v>1200424560.5676</v>
      </c>
      <c r="N82" s="46"/>
      <c r="O82" s="33"/>
    </row>
    <row r="83" spans="1:15">
      <c r="L83" s="97">
        <v>1200435771</v>
      </c>
      <c r="M83" s="46"/>
      <c r="N83" s="46"/>
      <c r="O83" s="46"/>
    </row>
    <row r="84" spans="1:15">
      <c r="L84" s="97">
        <f>+L83-L82</f>
        <v>11210.432399988174</v>
      </c>
      <c r="N84" s="46"/>
    </row>
    <row r="85" spans="1:15">
      <c r="L85" s="61"/>
    </row>
    <row r="86" spans="1:15" ht="13.5">
      <c r="B86" s="95" t="s">
        <v>101</v>
      </c>
      <c r="C86" s="95"/>
      <c r="D86" s="95"/>
      <c r="E86" s="95"/>
      <c r="F86" s="95"/>
      <c r="G86" s="96"/>
      <c r="H86" s="96"/>
    </row>
    <row r="87" spans="1:15" ht="57" customHeight="1">
      <c r="B87" s="95" t="s">
        <v>102</v>
      </c>
      <c r="C87" s="95"/>
      <c r="D87" s="95"/>
      <c r="E87" s="95"/>
      <c r="F87" s="95"/>
      <c r="G87" s="96"/>
      <c r="H87" s="96"/>
    </row>
    <row r="88" spans="1:15" ht="42.75" customHeight="1">
      <c r="B88" s="95" t="s">
        <v>103</v>
      </c>
      <c r="C88" s="95"/>
      <c r="D88" s="95"/>
      <c r="E88" s="95"/>
      <c r="F88" s="95"/>
      <c r="G88" s="96"/>
      <c r="H88" s="96"/>
    </row>
    <row r="89" spans="1:15">
      <c r="B89" s="89"/>
      <c r="C89" s="90"/>
      <c r="D89" s="90"/>
      <c r="E89" s="90"/>
      <c r="F89" s="90"/>
      <c r="G89" s="90"/>
      <c r="H89" s="90"/>
      <c r="I89" s="90"/>
      <c r="J89" s="90"/>
      <c r="K89" s="90"/>
      <c r="L89" s="90"/>
      <c r="M89" s="90"/>
    </row>
  </sheetData>
  <mergeCells count="11">
    <mergeCell ref="H9:L9"/>
    <mergeCell ref="A8:L8"/>
    <mergeCell ref="A9:B9"/>
    <mergeCell ref="B59:G59"/>
    <mergeCell ref="B89:M89"/>
    <mergeCell ref="B86:F86"/>
    <mergeCell ref="G86:H86"/>
    <mergeCell ref="B87:F87"/>
    <mergeCell ref="G87:H87"/>
    <mergeCell ref="B88:F88"/>
    <mergeCell ref="G88:H88"/>
  </mergeCells>
  <pageMargins left="0.25" right="0.25" top="0.75" bottom="0.75" header="0.3" footer="0.3"/>
  <pageSetup scale="56" fitToHeight="0" orientation="landscape" r:id="rId1"/>
  <rowBreaks count="2" manualBreakCount="2">
    <brk id="58" max="10" man="1"/>
    <brk id="64" max="10" man="1"/>
  </rowBreaks>
</worksheet>
</file>

<file path=xl/worksheets/sheet2.xml><?xml version="1.0" encoding="utf-8"?>
<worksheet xmlns="http://schemas.openxmlformats.org/spreadsheetml/2006/main" xmlns:r="http://schemas.openxmlformats.org/officeDocument/2006/relationships">
  <dimension ref="A1:J5"/>
  <sheetViews>
    <sheetView workbookViewId="0">
      <selection sqref="A1:J5"/>
    </sheetView>
  </sheetViews>
  <sheetFormatPr baseColWidth="10" defaultRowHeight="15"/>
  <sheetData>
    <row r="1" spans="1:10">
      <c r="A1" s="24"/>
      <c r="B1" s="64"/>
      <c r="C1" s="64"/>
      <c r="D1" s="65"/>
      <c r="E1" s="65"/>
      <c r="F1" s="66"/>
      <c r="G1" s="66"/>
      <c r="H1" s="66"/>
      <c r="I1" s="66"/>
      <c r="J1" s="66"/>
    </row>
    <row r="2" spans="1:10">
      <c r="A2" s="67"/>
      <c r="B2" s="64"/>
      <c r="C2" s="64"/>
      <c r="D2" s="65"/>
      <c r="E2" s="65"/>
      <c r="F2" s="66"/>
      <c r="G2" s="66"/>
      <c r="H2" s="66"/>
      <c r="I2" s="66"/>
      <c r="J2" s="66"/>
    </row>
    <row r="3" spans="1:10">
      <c r="A3" s="67"/>
      <c r="B3" s="64"/>
      <c r="C3" s="64"/>
      <c r="D3" s="65"/>
      <c r="E3" s="65"/>
      <c r="F3" s="66"/>
      <c r="G3" s="66"/>
      <c r="H3" s="66"/>
      <c r="I3" s="66"/>
      <c r="J3" s="66"/>
    </row>
    <row r="4" spans="1:10">
      <c r="A4" s="67"/>
      <c r="B4" s="64"/>
      <c r="C4" s="64"/>
      <c r="D4" s="65"/>
      <c r="E4" s="65"/>
      <c r="F4" s="66"/>
      <c r="G4" s="66"/>
      <c r="H4" s="66"/>
      <c r="I4" s="66"/>
      <c r="J4" s="66"/>
    </row>
    <row r="5" spans="1:10">
      <c r="A5" s="24"/>
      <c r="B5" s="64"/>
      <c r="C5" s="64"/>
      <c r="D5" s="65"/>
      <c r="E5" s="65"/>
      <c r="F5" s="66"/>
      <c r="G5" s="66"/>
      <c r="H5" s="66"/>
      <c r="I5" s="66"/>
      <c r="J5"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OFERTA ECONOMICA</vt:lpstr>
      <vt:lpstr>Hoja2</vt:lpstr>
      <vt:lpstr>'OFERTA ECONOMICA'!Área_de_impresión</vt:lpstr>
      <vt:lpstr>'OFERTA ECONOMICA'!Títulos_a_imprimir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jortega</dc:creator>
  <cp:lastModifiedBy>jortega</cp:lastModifiedBy>
  <dcterms:created xsi:type="dcterms:W3CDTF">2016-01-27T01:39:55Z</dcterms:created>
  <dcterms:modified xsi:type="dcterms:W3CDTF">2016-01-28T00:00:27Z</dcterms:modified>
</cp:coreProperties>
</file>