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showInkAnnotation="0"/>
  <mc:AlternateContent xmlns:mc="http://schemas.openxmlformats.org/markup-compatibility/2006">
    <mc:Choice Requires="x15">
      <x15ac:absPath xmlns:x15ac="http://schemas.microsoft.com/office/spreadsheetml/2010/11/ac" url="C:\Users\abello\Desktop\SIRECI ANUAL 2019\RECIBIDOS\"/>
    </mc:Choice>
  </mc:AlternateContent>
  <xr:revisionPtr revIDLastSave="0" documentId="8_{4EE5B2E2-A8D5-4B5B-8E8D-F97C190C3ADE}" xr6:coauthVersionLast="45" xr6:coauthVersionMax="45" xr10:uidLastSave="{00000000-0000-0000-0000-000000000000}"/>
  <bookViews>
    <workbookView xWindow="-108" yWindow="-108" windowWidth="23256" windowHeight="12576" tabRatio="876" firstSheet="1" activeTab="1" xr2:uid="{00000000-000D-0000-FFFF-FFFF00000000}"/>
  </bookViews>
  <sheets>
    <sheet name="Perspectivas " sheetId="10" state="hidden" r:id="rId1"/>
    <sheet name="Talento Humano" sheetId="1" r:id="rId2"/>
    <sheet name="Direccionamiento Estratégico" sheetId="2" r:id="rId3"/>
    <sheet name="Valores para resultados" sheetId="4" r:id="rId4"/>
    <sheet name="Evaluación de Resultados" sheetId="5" r:id="rId5"/>
    <sheet name="Información y Comunicación" sheetId="7" r:id="rId6"/>
    <sheet name="Gestión del Conocimiento" sheetId="8" r:id="rId7"/>
    <sheet name="Control Interno" sheetId="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2" hidden="1">'Direccionamiento Estratégico'!$A$1:$W$66</definedName>
    <definedName name="_xlnm._FilterDatabase" localSheetId="4" hidden="1">'Evaluación de Resultados'!$A$1:$W$7</definedName>
    <definedName name="_xlnm._FilterDatabase" localSheetId="6" hidden="1">'Gestión del Conocimiento'!$A$1:$W$7</definedName>
    <definedName name="_xlnm._FilterDatabase" localSheetId="5" hidden="1">'Información y Comunicación'!$A$1:$W$21</definedName>
    <definedName name="_xlnm._FilterDatabase" localSheetId="3" hidden="1">'Valores para resultados'!$A$1:$W$27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6" i="7" l="1"/>
  <c r="X15" i="7"/>
  <c r="X14" i="7"/>
  <c r="X13" i="7"/>
  <c r="X26" i="4"/>
  <c r="X25" i="4"/>
  <c r="X18" i="4"/>
  <c r="X17" i="4"/>
  <c r="X64" i="2"/>
  <c r="X63" i="2"/>
  <c r="X60" i="2"/>
  <c r="X52" i="2"/>
  <c r="X50" i="2"/>
  <c r="X45" i="2"/>
  <c r="X44" i="2"/>
  <c r="X43" i="2"/>
  <c r="X42" i="2"/>
  <c r="AA5" i="8" l="1"/>
  <c r="X27" i="2" l="1"/>
  <c r="X38" i="2" l="1"/>
  <c r="X37" i="2"/>
  <c r="X36" i="2"/>
  <c r="X35" i="2"/>
  <c r="X22" i="7" l="1"/>
  <c r="T38" i="2" l="1"/>
  <c r="T37" i="2"/>
  <c r="T36" i="2"/>
  <c r="T35" i="2"/>
  <c r="T16" i="7" l="1"/>
  <c r="T15" i="7"/>
  <c r="T14" i="7"/>
  <c r="T13" i="7"/>
  <c r="T26" i="4"/>
  <c r="T25" i="4"/>
  <c r="T19" i="4"/>
  <c r="T18" i="4"/>
  <c r="T17" i="4"/>
  <c r="T64" i="2"/>
  <c r="T63" i="2"/>
  <c r="T60" i="2"/>
  <c r="T52" i="2"/>
  <c r="T50" i="2"/>
  <c r="T45" i="2"/>
  <c r="T44" i="2"/>
  <c r="T43" i="2"/>
  <c r="T42" i="2"/>
  <c r="T27" i="2" l="1"/>
  <c r="P38" i="2" l="1"/>
  <c r="P37" i="2"/>
  <c r="P36" i="2"/>
  <c r="P35" i="2"/>
  <c r="P7" i="8" l="1"/>
  <c r="P10" i="8" s="1"/>
  <c r="P16" i="7" l="1"/>
  <c r="P15" i="7"/>
  <c r="P14" i="7"/>
  <c r="P13" i="7"/>
  <c r="P7" i="5"/>
  <c r="P26" i="4"/>
  <c r="P25" i="4"/>
  <c r="P18" i="4"/>
  <c r="P17" i="4"/>
  <c r="P5" i="4"/>
  <c r="P65" i="2"/>
  <c r="P63" i="2"/>
  <c r="P60" i="2"/>
  <c r="P58" i="2"/>
  <c r="P57" i="2"/>
  <c r="P56" i="2"/>
  <c r="P53" i="2"/>
  <c r="P50" i="2"/>
  <c r="P45" i="2"/>
  <c r="P44" i="2"/>
  <c r="P43" i="2"/>
  <c r="P42" i="2"/>
  <c r="P27" i="2" l="1"/>
  <c r="P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Cynthia Faride Beltrán Buitra</author>
  </authors>
  <commentList>
    <comment ref="P3" authorId="0" shapeId="0" xr:uid="{00000000-0006-0000-0200-000001000000}">
      <text>
        <r>
          <rPr>
            <sz val="9"/>
            <color indexed="81"/>
            <rFont val="Tahoma"/>
            <family val="2"/>
          </rPr>
          <t>Indique el porcentaje de avance de la actividad</t>
        </r>
      </text>
    </comment>
    <comment ref="R3" authorId="0" shapeId="0" xr:uid="{00000000-0006-0000-0200-000003000000}">
      <text>
        <r>
          <rPr>
            <sz val="9"/>
            <color indexed="81"/>
            <rFont val="Tahoma"/>
            <family val="2"/>
          </rPr>
          <t xml:space="preserve">Describa las acciones Adelantadas en el periodo informado y el análisis del resultado del indicador. </t>
        </r>
        <r>
          <rPr>
            <sz val="9"/>
            <color indexed="81"/>
            <rFont val="Tahoma"/>
            <family val="2"/>
          </rPr>
          <t xml:space="preserve">
</t>
        </r>
      </text>
    </comment>
    <comment ref="T3" authorId="0" shapeId="0" xr:uid="{F5C61DEF-2D6A-4193-8A7D-74EF48D16C69}">
      <text>
        <r>
          <rPr>
            <sz val="9"/>
            <color indexed="81"/>
            <rFont val="Tahoma"/>
            <family val="2"/>
          </rPr>
          <t>Indique el porcentaje de avance de la actividad</t>
        </r>
      </text>
    </comment>
    <comment ref="V3" authorId="0" shapeId="0" xr:uid="{E898137F-3779-4590-938F-172D547B2D23}">
      <text>
        <r>
          <rPr>
            <sz val="9"/>
            <color indexed="81"/>
            <rFont val="Tahoma"/>
            <family val="2"/>
          </rPr>
          <t xml:space="preserve">Describa las acciones Adelantadas en el periodo informado y el análisis del resultado del indicador. </t>
        </r>
        <r>
          <rPr>
            <sz val="9"/>
            <color indexed="81"/>
            <rFont val="Tahoma"/>
            <family val="2"/>
          </rPr>
          <t xml:space="preserve">
</t>
        </r>
      </text>
    </comment>
    <comment ref="X3" authorId="0" shapeId="0" xr:uid="{F54A9B8C-E8C2-4E41-BED8-A41254981EEE}">
      <text>
        <r>
          <rPr>
            <sz val="9"/>
            <color indexed="81"/>
            <rFont val="Tahoma"/>
            <family val="2"/>
          </rPr>
          <t>Indique el porcentaje de avance de la actividad</t>
        </r>
      </text>
    </comment>
    <comment ref="Z3" authorId="0" shapeId="0" xr:uid="{08B85389-D80A-44B5-8104-1CABF526B19E}">
      <text>
        <r>
          <rPr>
            <sz val="9"/>
            <color indexed="81"/>
            <rFont val="Tahoma"/>
            <family val="2"/>
          </rPr>
          <t xml:space="preserve">Describa las acciones Adelantadas en el periodo informado y el análisis del resultado del indicador.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Cynthia Faride Beltrán Buitra</author>
    <author>santiustigutierrez</author>
  </authors>
  <commentList>
    <comment ref="T3" authorId="0" shapeId="0" xr:uid="{5FE7E21D-F3B6-4841-8EDE-D5EA5B1AAF59}">
      <text>
        <r>
          <rPr>
            <sz val="9"/>
            <color indexed="81"/>
            <rFont val="Tahoma"/>
            <family val="2"/>
          </rPr>
          <t>Indique el porcentaje de avance de la actividad</t>
        </r>
      </text>
    </comment>
    <comment ref="V3" authorId="0" shapeId="0" xr:uid="{0795D4D7-1238-45E9-8490-1F356ABF7BAE}">
      <text>
        <r>
          <rPr>
            <sz val="9"/>
            <color indexed="81"/>
            <rFont val="Tahoma"/>
            <family val="2"/>
          </rPr>
          <t xml:space="preserve">Describa las acciones Adelantadas en el periodo informado y el análisis del resultado del indicador. </t>
        </r>
        <r>
          <rPr>
            <sz val="9"/>
            <color indexed="81"/>
            <rFont val="Tahoma"/>
            <family val="2"/>
          </rPr>
          <t xml:space="preserve">
</t>
        </r>
      </text>
    </comment>
    <comment ref="X3" authorId="0" shapeId="0" xr:uid="{38C71DA7-26AE-46D9-9A71-CD6D10AE291C}">
      <text>
        <r>
          <rPr>
            <sz val="9"/>
            <color indexed="81"/>
            <rFont val="Tahoma"/>
            <family val="2"/>
          </rPr>
          <t>Indique el porcentaje de avance de la actividad</t>
        </r>
      </text>
    </comment>
    <comment ref="Z3" authorId="0" shapeId="0" xr:uid="{347AF705-2F07-4B7B-B4DE-8515F0C11FF5}">
      <text>
        <r>
          <rPr>
            <sz val="9"/>
            <color indexed="81"/>
            <rFont val="Tahoma"/>
            <family val="2"/>
          </rPr>
          <t xml:space="preserve">Describa las acciones Adelantadas en el periodo informado y el análisis del resultado del indicador. </t>
        </r>
        <r>
          <rPr>
            <sz val="9"/>
            <color indexed="81"/>
            <rFont val="Tahoma"/>
            <family val="2"/>
          </rPr>
          <t xml:space="preserve">
</t>
        </r>
      </text>
    </comment>
    <comment ref="C26" authorId="1" shapeId="0" xr:uid="{00000000-0006-0000-0300-000005000000}">
      <text>
        <r>
          <rPr>
            <sz val="9"/>
            <color indexed="81"/>
            <rFont val="Tahoma"/>
            <family val="2"/>
          </rPr>
          <t>Tener en cuenta que el proyecto estratégico es liderado en conjunto con la DTI, por tanto, existe la posibilidad de duplicidad de dicha acción. Sin embargo, lo proyectado para 2019 es lo relacionado a la gestión propia de la DE.</t>
        </r>
      </text>
    </comment>
    <comment ref="C27" authorId="1" shapeId="0" xr:uid="{00000000-0006-0000-0300-000008000000}">
      <text>
        <r>
          <rPr>
            <b/>
            <sz val="9"/>
            <color indexed="81"/>
            <rFont val="Tahoma"/>
            <family val="2"/>
          </rPr>
          <t>santiustigutierrez:</t>
        </r>
        <r>
          <rPr>
            <sz val="9"/>
            <color indexed="81"/>
            <rFont val="Tahoma"/>
            <family val="2"/>
          </rPr>
          <t xml:space="preserve">
1. Monitoreo aplicación SABER 11, calendario B
2. Monitoreo aplicación SABER 11, calendario A
3.  Monitoreo aplicación SABER PRO Y TYT
4. Monitoreo aplicación SABER TYT
5. Monitoreo aplicación SABER 359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Cynthia Faride Beltrán Buitra</author>
  </authors>
  <commentList>
    <comment ref="P3" authorId="0" shapeId="0" xr:uid="{00000000-0006-0000-0400-000001000000}">
      <text>
        <r>
          <rPr>
            <sz val="9"/>
            <color indexed="81"/>
            <rFont val="Tahoma"/>
            <family val="2"/>
          </rPr>
          <t>Indique el porcentaje de avance de la actividad</t>
        </r>
      </text>
    </comment>
    <comment ref="Q3" authorId="0" shapeId="0" xr:uid="{00000000-0006-0000-0400-000002000000}">
      <text>
        <r>
          <rPr>
            <sz val="9"/>
            <color indexed="81"/>
            <rFont val="Tahoma"/>
            <family val="2"/>
          </rPr>
          <t>Indique el dato correspondiente al valor del  numerador y denominador del indicador de actividad y su resultado para el periodo informado, de acuerdo con la fórmula de la columna "Formula medición del indicador de actividad"</t>
        </r>
      </text>
    </comment>
    <comment ref="R3" authorId="0" shapeId="0" xr:uid="{00000000-0006-0000-0400-000003000000}">
      <text>
        <r>
          <rPr>
            <sz val="9"/>
            <color indexed="81"/>
            <rFont val="Tahoma"/>
            <family val="2"/>
          </rPr>
          <t xml:space="preserve">Describa las acciones Adelantadas en el periodo informado y el análisis del resultado del indicador. </t>
        </r>
        <r>
          <rPr>
            <sz val="9"/>
            <color indexed="81"/>
            <rFont val="Tahoma"/>
            <family val="2"/>
          </rPr>
          <t xml:space="preserve">
</t>
        </r>
      </text>
    </comment>
    <comment ref="S3" authorId="0" shapeId="0" xr:uid="{00000000-0006-0000-0400-000004000000}">
      <text>
        <r>
          <rPr>
            <sz val="9"/>
            <color indexed="81"/>
            <rFont val="Tahoma"/>
            <family val="2"/>
          </rPr>
          <t xml:space="preserve">Indique los nombres de los archivos que soportan la ejecución de las actividades y la ruta donde pueden ser encontrados
</t>
        </r>
      </text>
    </comment>
    <comment ref="T3" authorId="0" shapeId="0" xr:uid="{DAF58F6A-B971-4D01-89E4-622482742222}">
      <text>
        <r>
          <rPr>
            <sz val="9"/>
            <color rgb="FF000000"/>
            <rFont val="Tahoma"/>
            <family val="2"/>
          </rPr>
          <t>Indique el porcentaje de avance de la actividad</t>
        </r>
      </text>
    </comment>
    <comment ref="V3" authorId="0" shapeId="0" xr:uid="{431EBCEE-8C26-4F37-BD92-D2B8E64F1557}">
      <text>
        <r>
          <rPr>
            <sz val="9"/>
            <color indexed="81"/>
            <rFont val="Tahoma"/>
            <family val="2"/>
          </rPr>
          <t xml:space="preserve">Describa las acciones Adelantadas en el periodo informado y el análisis del resultado del indicador. </t>
        </r>
        <r>
          <rPr>
            <sz val="9"/>
            <color indexed="81"/>
            <rFont val="Tahoma"/>
            <family val="2"/>
          </rPr>
          <t xml:space="preserve">
</t>
        </r>
      </text>
    </comment>
    <comment ref="X3" authorId="0" shapeId="0" xr:uid="{FCF41F78-D59E-4720-835A-FE2B52D45D22}">
      <text>
        <r>
          <rPr>
            <sz val="9"/>
            <color indexed="81"/>
            <rFont val="Tahoma"/>
            <family val="2"/>
          </rPr>
          <t>Indique el porcentaje de avance de la actividad</t>
        </r>
      </text>
    </comment>
    <comment ref="Z3" authorId="0" shapeId="0" xr:uid="{6C6EA532-86F7-4759-93E4-E190A64BE60A}">
      <text>
        <r>
          <rPr>
            <sz val="9"/>
            <color indexed="81"/>
            <rFont val="Tahoma"/>
            <family val="2"/>
          </rPr>
          <t xml:space="preserve">Describa las acciones Adelantadas en el periodo informado y el análisis del resultado del indicador.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Cynthia Faride Beltrán Buitra</author>
  </authors>
  <commentList>
    <comment ref="T3" authorId="0" shapeId="0" xr:uid="{565DFB83-61C4-49F4-B1D7-270206848084}">
      <text>
        <r>
          <rPr>
            <sz val="9"/>
            <color indexed="81"/>
            <rFont val="Tahoma"/>
            <family val="2"/>
          </rPr>
          <t>Indique el porcentaje de avance de la actividad</t>
        </r>
      </text>
    </comment>
    <comment ref="V3" authorId="0" shapeId="0" xr:uid="{7259A8D9-FA0D-411C-AB53-11F1EABAFEF8}">
      <text>
        <r>
          <rPr>
            <sz val="9"/>
            <color indexed="81"/>
            <rFont val="Tahoma"/>
            <family val="2"/>
          </rPr>
          <t xml:space="preserve">Describa las acciones Adelantadas en el periodo informado y el análisis del resultado del indicador. </t>
        </r>
        <r>
          <rPr>
            <sz val="9"/>
            <color indexed="81"/>
            <rFont val="Tahoma"/>
            <family val="2"/>
          </rPr>
          <t xml:space="preserve">
</t>
        </r>
      </text>
    </comment>
    <comment ref="X3" authorId="0" shapeId="0" xr:uid="{7D8CE365-FC9B-4F9F-8C6D-A75C1F3DB3E6}">
      <text>
        <r>
          <rPr>
            <sz val="9"/>
            <color indexed="81"/>
            <rFont val="Tahoma"/>
            <family val="2"/>
          </rPr>
          <t>Indique el porcentaje de avance de la actividad</t>
        </r>
      </text>
    </comment>
    <comment ref="Z3" authorId="0" shapeId="0" xr:uid="{047B49A9-2EE0-4C80-83D9-1B9AC920127C}">
      <text>
        <r>
          <rPr>
            <sz val="9"/>
            <color indexed="81"/>
            <rFont val="Tahoma"/>
            <family val="2"/>
          </rPr>
          <t xml:space="preserve">Describa las acciones Adelantadas en el periodo informado y el análisis del resultado del indicador. </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Cynthia Faride Beltrán Buitra</author>
  </authors>
  <commentList>
    <comment ref="T3" authorId="0" shapeId="0" xr:uid="{26CC4611-8720-4DA7-92EC-2690E82D2520}">
      <text>
        <r>
          <rPr>
            <sz val="9"/>
            <color rgb="FF000000"/>
            <rFont val="Tahoma"/>
            <family val="2"/>
          </rPr>
          <t>Indique el porcentaje de avance de la actividad</t>
        </r>
      </text>
    </comment>
    <comment ref="V3" authorId="0" shapeId="0" xr:uid="{E9BD163F-BEE1-46BA-86C1-A4CE30CC6BE0}">
      <text>
        <r>
          <rPr>
            <sz val="9"/>
            <color indexed="81"/>
            <rFont val="Tahoma"/>
            <family val="2"/>
          </rPr>
          <t xml:space="preserve">Describa las acciones Adelantadas en el periodo informado y el análisis del resultado del indicador. </t>
        </r>
        <r>
          <rPr>
            <sz val="9"/>
            <color indexed="81"/>
            <rFont val="Tahoma"/>
            <family val="2"/>
          </rPr>
          <t xml:space="preserve">
</t>
        </r>
      </text>
    </comment>
    <comment ref="X3" authorId="0" shapeId="0" xr:uid="{EF7A5D57-3441-4B0D-BD2A-EE4EB857AC26}">
      <text>
        <r>
          <rPr>
            <sz val="9"/>
            <color indexed="81"/>
            <rFont val="Tahoma"/>
            <family val="2"/>
          </rPr>
          <t>Indique el porcentaje de avance de la actividad</t>
        </r>
      </text>
    </comment>
    <comment ref="Z3" authorId="0" shapeId="0" xr:uid="{0DBFFE33-1423-4D96-A7E0-84E1ACCAFB50}">
      <text>
        <r>
          <rPr>
            <sz val="9"/>
            <color indexed="81"/>
            <rFont val="Tahoma"/>
            <family val="2"/>
          </rPr>
          <t xml:space="preserve">Describa las acciones Adelantadas en el periodo informado y el análisis del resultado del indicador. </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Cynthia Faride Beltrán Buitra</author>
  </authors>
  <commentList>
    <comment ref="T3" authorId="0" shapeId="0" xr:uid="{0DE52B3A-2E3F-4326-B1C0-3F02F34A4DF8}">
      <text>
        <r>
          <rPr>
            <sz val="9"/>
            <color indexed="81"/>
            <rFont val="Tahoma"/>
            <family val="2"/>
          </rPr>
          <t>Indique el porcentaje de avance de la actividad</t>
        </r>
      </text>
    </comment>
    <comment ref="V3" authorId="0" shapeId="0" xr:uid="{00765DE6-99E4-493C-B8EB-ECD11391F362}">
      <text>
        <r>
          <rPr>
            <sz val="9"/>
            <color indexed="81"/>
            <rFont val="Tahoma"/>
            <family val="2"/>
          </rPr>
          <t xml:space="preserve">Describa las acciones Adelantadas en el periodo informado y el análisis del resultado del indicador. </t>
        </r>
        <r>
          <rPr>
            <sz val="9"/>
            <color indexed="81"/>
            <rFont val="Tahoma"/>
            <family val="2"/>
          </rPr>
          <t xml:space="preserve">
</t>
        </r>
      </text>
    </comment>
    <comment ref="X3" authorId="0" shapeId="0" xr:uid="{FB20BB27-0FAA-4380-B609-191599054B55}">
      <text>
        <r>
          <rPr>
            <sz val="9"/>
            <color indexed="81"/>
            <rFont val="Tahoma"/>
            <family val="2"/>
          </rPr>
          <t>Indique el porcentaje de avance de la actividad</t>
        </r>
      </text>
    </comment>
    <comment ref="Z3" authorId="0" shapeId="0" xr:uid="{0C7C338C-849D-4BDC-B149-79131A1DE872}">
      <text>
        <r>
          <rPr>
            <sz val="9"/>
            <color indexed="81"/>
            <rFont val="Tahoma"/>
            <family val="2"/>
          </rPr>
          <t xml:space="preserve">Describa las acciones Adelantadas en el periodo informado y el análisis del resultado del indicador. </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Cynthia Faride Beltrán Buitra</author>
  </authors>
  <commentList>
    <comment ref="T3" authorId="0" shapeId="0" xr:uid="{52F7103D-6C6D-4189-9A63-92FC78D42CC0}">
      <text>
        <r>
          <rPr>
            <sz val="9"/>
            <color indexed="81"/>
            <rFont val="Tahoma"/>
            <family val="2"/>
          </rPr>
          <t>Indique el porcentaje de avance de la actividad</t>
        </r>
      </text>
    </comment>
    <comment ref="V3" authorId="0" shapeId="0" xr:uid="{C0B87F1B-4C6F-48BF-9CE1-F5F705AE63AE}">
      <text>
        <r>
          <rPr>
            <sz val="9"/>
            <color indexed="81"/>
            <rFont val="Tahoma"/>
            <family val="2"/>
          </rPr>
          <t xml:space="preserve">Describa las acciones Adelantadas en el periodo informado y el análisis del resultado del indicador. </t>
        </r>
        <r>
          <rPr>
            <sz val="9"/>
            <color indexed="81"/>
            <rFont val="Tahoma"/>
            <family val="2"/>
          </rPr>
          <t xml:space="preserve">
</t>
        </r>
      </text>
    </comment>
    <comment ref="X3" authorId="0" shapeId="0" xr:uid="{C7EE53B2-7E3A-461D-B74D-0F1A4F5ED68B}">
      <text>
        <r>
          <rPr>
            <sz val="9"/>
            <color indexed="81"/>
            <rFont val="Tahoma"/>
            <family val="2"/>
          </rPr>
          <t>Indique el porcentaje de avance de la actividad</t>
        </r>
      </text>
    </comment>
    <comment ref="Z3" authorId="0" shapeId="0" xr:uid="{7E4F9476-C9F8-4C73-A29F-ED7B17EE8CA3}">
      <text>
        <r>
          <rPr>
            <sz val="9"/>
            <color indexed="81"/>
            <rFont val="Tahoma"/>
            <family val="2"/>
          </rPr>
          <t xml:space="preserve">Describa las acciones Adelantadas en el periodo informado y el análisis del resultado del indicador. </t>
        </r>
        <r>
          <rPr>
            <sz val="9"/>
            <color indexed="81"/>
            <rFont val="Tahoma"/>
            <family val="2"/>
          </rPr>
          <t xml:space="preserve">
</t>
        </r>
      </text>
    </comment>
  </commentList>
</comments>
</file>

<file path=xl/sharedStrings.xml><?xml version="1.0" encoding="utf-8"?>
<sst xmlns="http://schemas.openxmlformats.org/spreadsheetml/2006/main" count="2357" uniqueCount="1175">
  <si>
    <t>Perspectiva</t>
  </si>
  <si>
    <t>Acción</t>
  </si>
  <si>
    <t>Derecho que le aplica</t>
  </si>
  <si>
    <t>Responsable</t>
  </si>
  <si>
    <t>Unidad de Medida</t>
  </si>
  <si>
    <t>Fecha de Ejecución</t>
  </si>
  <si>
    <t>Programación Actividades</t>
  </si>
  <si>
    <t>Inicio
DD/MM/AAAA</t>
  </si>
  <si>
    <t>Final DD/MM/AAAA</t>
  </si>
  <si>
    <t>I TRIMESTRE</t>
  </si>
  <si>
    <t>II TRIMESTRE</t>
  </si>
  <si>
    <t>III TRIMESTRE</t>
  </si>
  <si>
    <t>IV TRIMESTRE</t>
  </si>
  <si>
    <t xml:space="preserve">%
Proyectado </t>
  </si>
  <si>
    <t>Objetivo
 Estratégico</t>
  </si>
  <si>
    <t xml:space="preserve">Meta del 
Indicador </t>
  </si>
  <si>
    <t xml:space="preserve">Frecuencia de 
Medición
 del Indicador </t>
  </si>
  <si>
    <t>Incursionar en nuevos mercados y ofrecer servicios de mayor valor agregado al cliente</t>
  </si>
  <si>
    <t>Fortalecer análisis y divulgación de información relevante para grupos de interés</t>
  </si>
  <si>
    <t>Fortalecer la toma de decisiones a partir de información financiera</t>
  </si>
  <si>
    <t>Optimizar los procesos misionales</t>
  </si>
  <si>
    <t>Mejorar los procesos administrativos</t>
  </si>
  <si>
    <t>Fortalecer y posicionar el proceso de investigación</t>
  </si>
  <si>
    <t>Generar una cultura de calidad e innovación en todos los niveles de la organización</t>
  </si>
  <si>
    <t>Fortalecer el uso de la tecnología</t>
  </si>
  <si>
    <t>Atraer, retener y desarrollar el talento humano con los perfiles y competencias requeridos</t>
  </si>
  <si>
    <t>PERSPECTIVA DE LOS CLIENTES</t>
  </si>
  <si>
    <t>PERSPECTIVA FINANCIERA</t>
  </si>
  <si>
    <t>PERSPECTIVA DE PROCESOS</t>
  </si>
  <si>
    <t>PERSPECTIVA DE APRENDIZAJE &amp; DESARROLLO ORGANIZACIONAL</t>
  </si>
  <si>
    <t>STH</t>
  </si>
  <si>
    <t>Derecho que
 le aplica</t>
  </si>
  <si>
    <t>Derecho al trabajo 
en condiciones dignas.</t>
  </si>
  <si>
    <t>DTI</t>
  </si>
  <si>
    <t>SI</t>
  </si>
  <si>
    <t>SASG</t>
  </si>
  <si>
    <t>Formular  y ejecutar el Plan de Conservación Documental</t>
  </si>
  <si>
    <t>Formular  y ejecutar el Plan de Preservación Digital</t>
  </si>
  <si>
    <t>UAC</t>
  </si>
  <si>
    <t>Formular y ejecutar el Plan Anticorrupción y de Atención al Ciudadano</t>
  </si>
  <si>
    <t>OAP</t>
  </si>
  <si>
    <t>Formular y ejecutar el Plan de Capacitación</t>
  </si>
  <si>
    <t>Formular y ejecutar el Plan de Seguridad y Salud en el Trabajo</t>
  </si>
  <si>
    <t>Formular y ejecutar el Plan de Previsión de Recursos Humanos</t>
  </si>
  <si>
    <t>Formular y ejecutar el Plan de Mantenimiento de Servicios Tecnológicos</t>
  </si>
  <si>
    <t>Formular y ejecutar el Plan Anual de Adquisiciones (PAA)</t>
  </si>
  <si>
    <t>DE</t>
  </si>
  <si>
    <t>SE</t>
  </si>
  <si>
    <t>SAyD</t>
  </si>
  <si>
    <t>SDI</t>
  </si>
  <si>
    <t xml:space="preserve">Proyecto Estratégico: Gobierno de Datos </t>
  </si>
  <si>
    <t>Proyecto Estratégico: Sistema de Gestión de seguridad de la Información en el Icfes</t>
  </si>
  <si>
    <t>Proyecto estratégico: Agenda de Investigación</t>
  </si>
  <si>
    <t>OGPI</t>
  </si>
  <si>
    <t xml:space="preserve">Fórmula del indicador </t>
  </si>
  <si>
    <t xml:space="preserve">Proyecto estratégico: Gestión del conocimiento como insumo para la estabilización de pruebas </t>
  </si>
  <si>
    <t xml:space="preserve">Proyecto estratégico: Pruebas adaptativas </t>
  </si>
  <si>
    <t>Formular y hacer seguimiento al Plan de Seguridad y Privacidad de la Información.</t>
  </si>
  <si>
    <t>Formular y hacer seguimiento al Plan de Tratamiento de Riesgos de Seguridad y Privacidad de la Información.</t>
  </si>
  <si>
    <t>Formular y ejecutar el Plan de austeridad y gestión ambiental</t>
  </si>
  <si>
    <t>%</t>
  </si>
  <si>
    <t>Trimestral</t>
  </si>
  <si>
    <t xml:space="preserve">No actividades ejecutadas / No actividades programadas </t>
  </si>
  <si>
    <t>Implementación del Sistema de Gestión de Seguridad y Salud en el Trabajo</t>
  </si>
  <si>
    <t>30/092019</t>
  </si>
  <si>
    <t>NA</t>
  </si>
  <si>
    <t xml:space="preserve">Ventanilla hacia adentro: Realizar el plan de trabajo orientado a dar cumplimiento a los requisitos  y procedimientos de defensa judicial, control normativo y conceptualización jurídica. </t>
  </si>
  <si>
    <t>Derecho a la
información.</t>
  </si>
  <si>
    <t>OAJ</t>
  </si>
  <si>
    <t>Porcentaje</t>
  </si>
  <si>
    <t>Cuatrimestral</t>
  </si>
  <si>
    <r>
      <t xml:space="preserve"># de actividades  ejecutadas </t>
    </r>
    <r>
      <rPr>
        <sz val="11"/>
        <rFont val="Calibri"/>
        <family val="2"/>
        <scheme val="minor"/>
      </rPr>
      <t xml:space="preserve"> en la acción propuesta por la OAJ
_________________________________ x 100
# de actividades  ejecutadas en la acción propuesta por la OAJ</t>
    </r>
  </si>
  <si>
    <t xml:space="preserve">Derecho a la información </t>
  </si>
  <si>
    <t># de actividades ejecutadas Plan de Acción Institucional
__ x 100
# actividades planeadas en el Plan de Acción Institucional</t>
  </si>
  <si>
    <t xml:space="preserve">Trimestral </t>
  </si>
  <si>
    <t># de actividades ejecutadas oportunamente en el Plan MIPG
_________________________________ x 100
Total actividades en el Plan de MIPG</t>
  </si>
  <si>
    <t># de actividades planeadas/# de actividades ejecutadas</t>
  </si>
  <si>
    <t>Derecho a la información</t>
  </si>
  <si>
    <t>Cumplir con la totalidad de acciones estipuladas en el Plan de Gestión del Conocimiento vigencia 2019</t>
  </si>
  <si>
    <t>Artículo 27. El Estado garantiza las libertades de enseñanza, aprendizaje, investigación y cátedra.</t>
  </si>
  <si>
    <t>Equipo de Gestión de Conocimiento (OAP, STH, DTI, SDI)</t>
  </si>
  <si>
    <t>100%</t>
  </si>
  <si>
    <t>15/01/2019</t>
  </si>
  <si>
    <t>15/12/2019</t>
  </si>
  <si>
    <t>25%</t>
  </si>
  <si>
    <t>50%</t>
  </si>
  <si>
    <t>80%</t>
  </si>
  <si>
    <t># de actividades ejecutadas / # de actividades planeadas *100</t>
  </si>
  <si>
    <t>Realizar, ejecutar y hacer seguimiento a la estrategia de comunicación externa e interna para  visibilizar la gestión institucional  (ciudadanos, proveedores, contratistas, organismos de control, fuentes de financiación, colaboradores y otros organismos).</t>
  </si>
  <si>
    <t>OACM</t>
  </si>
  <si>
    <t xml:space="preserve">             # de piezas realizadas  hasta semestre X                                                                          ---------                                                                               1,000 de comunicaciones X 100 </t>
  </si>
  <si>
    <t>Semestral</t>
  </si>
  <si>
    <t>Diseñar e implementar el 100% de la estrategia de rendición de cuentas</t>
  </si>
  <si>
    <t xml:space="preserve">Actividades ejecutadas/Actividades planeadas </t>
  </si>
  <si>
    <t xml:space="preserve">Anual </t>
  </si>
  <si>
    <t>Enero de 2019</t>
  </si>
  <si>
    <t>Diciembre de 2019</t>
  </si>
  <si>
    <t>Construcción o actualización de marcos de referencia para las pruebas que desarrolle la SDI.</t>
  </si>
  <si>
    <t>Derecho a la información.
Derecho a la igualdad.</t>
  </si>
  <si>
    <t>Número de marcos construidos o ajustados, y publicados
________________________________________________
No. total de marcos proyectados para construir                            *100</t>
  </si>
  <si>
    <t>Anual</t>
  </si>
  <si>
    <t>N/A</t>
  </si>
  <si>
    <t>Construcción de ítems de las pruebas de Estado que aplique el Icfes.</t>
  </si>
  <si>
    <t>No. de ítems construidos 
____________________________________
No. total de ítems requeridos para la vigencia         *100</t>
  </si>
  <si>
    <t>Gestionar los comités técnicos de área programados para la vigencia.</t>
  </si>
  <si>
    <t>Número de comités técnicos de área realizados
________________________________________________
No. total de comités técnicos de área programados                     *100</t>
  </si>
  <si>
    <t>Construcción o actualización de guías de orientación</t>
  </si>
  <si>
    <t>No. de guías ajustadas y publicadas
____________________________________
No. total de guías requeridas  en la vigencia          *100</t>
  </si>
  <si>
    <t>Derecho a la información.</t>
  </si>
  <si>
    <t>Promedio</t>
  </si>
  <si>
    <t>Derecho a la educación</t>
  </si>
  <si>
    <t>Número de informes del análisis de funcionamiento diferencial de las pruebas presentadas en papel, electrónica y CAT</t>
  </si>
  <si>
    <t>Número de reportes</t>
  </si>
  <si>
    <t>Monitoreo de las pruebas de Estado e internacionales</t>
  </si>
  <si>
    <t>No aplica</t>
  </si>
  <si>
    <t>% avance de la actividad</t>
  </si>
  <si>
    <t xml:space="preserve">Optimizar los procesos misionales
</t>
  </si>
  <si>
    <t xml:space="preserve">Realizar seguimiento a la aplicación de los exámenes de estado (Saber 11, Saber TYT, Saber PRO ) programados, de acuerdo al cronograma general establecido </t>
  </si>
  <si>
    <t>Derecho a la Información</t>
  </si>
  <si>
    <t>SAI</t>
  </si>
  <si>
    <t>N° de exámenes aplicados/ N° de exámenes programados *100</t>
  </si>
  <si>
    <t>Formular,  hacer seguimiento y presentar los resultados del  Plan de Participación Ciudadana</t>
  </si>
  <si>
    <t xml:space="preserve">Derecho a la participación </t>
  </si>
  <si>
    <t>(Actividades ejecutadas / Actividades planeadas)*100%</t>
  </si>
  <si>
    <t xml:space="preserve">Trimestral      </t>
  </si>
  <si>
    <t xml:space="preserve">Generar boletines informativos internos, sobre el estado de las PQRs. </t>
  </si>
  <si>
    <t>Derecho a interponer peticiones</t>
  </si>
  <si>
    <t xml:space="preserve">Cantidad de boletines socializados </t>
  </si>
  <si>
    <t xml:space="preserve">Bimensual </t>
  </si>
  <si>
    <t>Realizar seguimiento a las actividades derivadas de la  socialización del estudio de percepción.</t>
  </si>
  <si>
    <t>Participar en las Ferias Nacionales de Servicio al Ciudadano lideradas por el DNP</t>
  </si>
  <si>
    <t xml:space="preserve">Formular y  hacer seguimiento del  Plan de  racionalización de trámites. </t>
  </si>
  <si>
    <t>Realizar un diagnóstico y promover acciones de mejora para el canal Sistema de Preguntas Frecuentes.</t>
  </si>
  <si>
    <t xml:space="preserve">Realizar un diagnóstico y promover acciones de mejora para las encuestas de satisfacción de los diferentes canales de atención. </t>
  </si>
  <si>
    <t>Registrar, clasificar y realizar seguimiento la atención de PQRSD realizadas por los grupos de interés.</t>
  </si>
  <si>
    <t xml:space="preserve">Derecho a la Información </t>
  </si>
  <si>
    <t xml:space="preserve">Cantidad de informes publicados </t>
  </si>
  <si>
    <t xml:space="preserve">Numérico </t>
  </si>
  <si>
    <t>Generar acciones de comunicación y divulgación para dar a conocer en detalle  los trámites y servicios del Icfes a los ciudadanos</t>
  </si>
  <si>
    <t>Desarrollar actividades de capacitación y sensibilización servicio al ciudadano.</t>
  </si>
  <si>
    <t xml:space="preserve">Cantidad de capacitaciones realizadas </t>
  </si>
  <si>
    <t>Actualizar el conocimiento del personal dispuesto para la atención al ciudadano, en temas institucionales para lograr la consistencia y homogeneidad de la información.</t>
  </si>
  <si>
    <t>Revisar la efectividad y aplicación de controles, planes de contingencia y actividades de monitoreo vinculados a riesgos clave en la entidad a través de Seguimientos al Mapa de Riesgos del Instituto</t>
  </si>
  <si>
    <t>OCI</t>
  </si>
  <si>
    <t>No de Seguimientos realizados /No de seguimientos programados en el PAA para la vigencia 2019</t>
  </si>
  <si>
    <t xml:space="preserve">Porcentaje </t>
  </si>
  <si>
    <t>No de talleres y campañas realizadas / No de talleres y campañas programados en el PAA para la vigencia 2019</t>
  </si>
  <si>
    <t xml:space="preserve">Semestral </t>
  </si>
  <si>
    <t>Realizar seguimientos al Plan de Mejoramiento del Instituto</t>
  </si>
  <si>
    <t>No de informes realizados /No de informes  programados en el PAA para la vigencia 2019</t>
  </si>
  <si>
    <t>Convocatorias de Investigación</t>
  </si>
  <si>
    <t>Derecho a la educación, información y participación</t>
  </si>
  <si>
    <t>&gt;10%</t>
  </si>
  <si>
    <t>Seminario Internacional</t>
  </si>
  <si>
    <t>Derecho a la educación, información, libre expresión y participación</t>
  </si>
  <si>
    <t>&gt;80%</t>
  </si>
  <si>
    <t>Diagramación y revisión de estilo de ítems construidos.
(* Revisar estilo de redacción
* Diagramar ítems)</t>
  </si>
  <si>
    <t>SPI</t>
  </si>
  <si>
    <t xml:space="preserve">
%ID=(Ítems Diagramados/Ítems programados para Diagramación)*100</t>
  </si>
  <si>
    <t>100% de las actividades planeadas para la vigencia</t>
  </si>
  <si>
    <t xml:space="preserve">Armado  y diagramación de las diferentes pruebas </t>
  </si>
  <si>
    <t>%PAD=(Pruebas Armadas y Diagramadas/Pruebas programadas para Armado y Diagramación)*100</t>
  </si>
  <si>
    <t>Codificación de las respuestas de las pruebas en función de los cronogramas establecidos</t>
  </si>
  <si>
    <t>%PCod=(Pruebas Codificadas/Pruebas programadas para Codificación)*100</t>
  </si>
  <si>
    <t>Proyecto estratégico: Diseñar la metodología de evaluación de proyectos de inversión  en el Instituto</t>
  </si>
  <si>
    <t>Libertad de Asociación,  Derecho a la educación y libertad de enseñanza, Derecho a la información.</t>
  </si>
  <si>
    <t>Un Documento Presentado</t>
  </si>
  <si>
    <t>Documento</t>
  </si>
  <si>
    <t xml:space="preserve">Proyecto estratégico:
Diseño del portafolio de servicios del Instituto
</t>
  </si>
  <si>
    <t>Proyecto Estratégico: SGSST: Desarrollar el Plan de Trabajo para el Sistema  de Seguridad y Salud en el Trabajo y hacer medición y seguimiento a su impacto. Esta actividad apunta a las rutas de la felicidad, ruta de crecimiento y ruta de la calidad.</t>
  </si>
  <si>
    <t>Formular y ejecutar el Plan Institucional de archivos-PINAR</t>
  </si>
  <si>
    <t># de actividades del PINAR desarrolladas en el periodo ___________________________________ x100
 # Total  actividades programadas en el PINAR</t>
  </si>
  <si>
    <t>TRIMESTRAL</t>
  </si>
  <si>
    <t xml:space="preserve"># de actividades del Plan de  Conservación Documental  desarrolladas en el periodo  
___________________________________ x100
# Total  actividades programadas en el Plan de  Conservación Documental </t>
  </si>
  <si>
    <t xml:space="preserve"># de actividades del Plan de  Preservación Digital  desarrolladas en el periodo 
___________________________________ x100
 # Total  actividades programadas en el  Plan de  Preservación Digital   </t>
  </si>
  <si>
    <t># de actividades del Plan de  Austeridad y Gestión Ambiental  desarrolladas en el periodo
___________________________________ x100
 # Total  actividades programadas en el  Plan de  Austeridad y Gestión Ambiental</t>
  </si>
  <si>
    <t>Realizar oportunamente el registro de novedades  en  SIGEP</t>
  </si>
  <si>
    <t># de accesos creados y dados de alta a hojas de vida  en SIGEP
____________________ x 100
Total de contratos personas naturales  celebrados en el periodo.</t>
  </si>
  <si>
    <t># de accesos dados de baja a las hojas de vida en SIGEP
____________________ x 100
Total de contratos personas naturales  finalizados en el periodo.</t>
  </si>
  <si>
    <t>N.A</t>
  </si>
  <si>
    <t>SEMESTRAL</t>
  </si>
  <si>
    <t>Conocer el avance de los ingresos generados en relación con la proyección total para vigencia, utilizando el in dicador "Ejecución de Ingresos"</t>
  </si>
  <si>
    <t>SFC</t>
  </si>
  <si>
    <t xml:space="preserve">Recaudo de la vigencia / Total  de  ingresos proyectados </t>
  </si>
  <si>
    <t>Medir la relación entre  los compromisos adquiridos y los pagos realizados dentro de los Gastos de Funcionamiento de la Entidad, utilizando el indicador "Ejecución de gastos de funcionamiento"</t>
  </si>
  <si>
    <t>Pagos por gastos de funcionamiento/  Compromisos de gastos de funcionamiento</t>
  </si>
  <si>
    <t>Relación entre  los compromisos adquiridos y los pagos realizados dentro de los Gastos de Operación Comercial</t>
  </si>
  <si>
    <t>Pagos por gastos de Operación comercial/  Compromisos de gastos de Operación comercial</t>
  </si>
  <si>
    <t>Medir la relación entre  los compromisos adquiridos y los pagos realizados dentro de los Gastos de  Inversión</t>
  </si>
  <si>
    <t>Pagos por de Gastos de  Inversión/  Compromisos de Gastos de  Inversión</t>
  </si>
  <si>
    <t>Medir la capacidad de la entidad para cubrir sus obligaciones a corto plazo utilizando para tal fin el indicador: "Razón del corriente"</t>
  </si>
  <si>
    <t>Numero de veces</t>
  </si>
  <si>
    <t>Igual ó mayor a 1 veces</t>
  </si>
  <si>
    <t>trimestral</t>
  </si>
  <si>
    <t>Total pasivo/Total activo</t>
  </si>
  <si>
    <t>igual ó menor al 10%</t>
  </si>
  <si>
    <t>Medir la rentabilidad generada por los activos durante el ejercicio contable; para este fin se utiliza entre otros indicadores el denominado "Rendimiento activo total"</t>
  </si>
  <si>
    <t>Utilidad del ejercicio /Total activo</t>
  </si>
  <si>
    <t>entre 0% y 1%</t>
  </si>
  <si>
    <t>Monitorear el comportamiento de la actualización metodológica de los exámenes requeridos.</t>
  </si>
  <si>
    <t>2- Porcentaje de oportunidad de los Manuales de Calificación</t>
  </si>
  <si>
    <t xml:space="preserve">Procesamiento y calificación de Saber 11, Presaber, Validantes para 2018-1 y 2018-2, así como la entrega de calibraciones para armado de la prueba y generación de otros insumos. </t>
  </si>
  <si>
    <t>Resolución 161 DE 2016 y Resolución 457 DE 2016</t>
  </si>
  <si>
    <t xml:space="preserve">% de avance </t>
  </si>
  <si>
    <t>Resolución 455 de 2016</t>
  </si>
  <si>
    <t>Diseño de Nuevos Procesos para Saber 359 vigencia 2019</t>
  </si>
  <si>
    <t>Resolución 252 de 2017</t>
  </si>
  <si>
    <t xml:space="preserve">Calificación Otras pruebas </t>
  </si>
  <si>
    <t>SDA</t>
  </si>
  <si>
    <t>Número de pruebas adaptativas aplicadas de manera electrónica durante la vigencia 2019
/ 
Número de pruebas adaptativas planeadas a ser aplicadas de manera electrónica durante la vigencia 2019</t>
  </si>
  <si>
    <t>Número de pruebas aplicadas de manera electrónica durante la vigencia 2019
/
Número de pruebas planeadas a ser aplicadas de manera electrónica para la vigencia 2019</t>
  </si>
  <si>
    <t>Número de actividades ejecutadas del plan de trabajo
/
Número de actividades planeadas en el plan de trabajo</t>
  </si>
  <si>
    <t>Número de actividades ejecutadas del plan de trabajo 
/
Número de actividades planeadas en el plan de trabajo</t>
  </si>
  <si>
    <t>Si el Instituto realiza ejercicios de arquitectura empresarial en toda la entidad, su puntaje es 100%. Si realiza ejercicios de arquitectura empresarial a nivel de uno proceso o más procesos del Instituto, su puntaje es 80%. Si se encuentra en proceso de ejecución, su puntaje es 40%. De lo contrario, su puntaje es 0%.</t>
  </si>
  <si>
    <t>Número de actividades de alineación de Gobierno Digital ejecutadas
/
Número de actividades de alineación de Gobierno Digital planeadas</t>
  </si>
  <si>
    <t>Se divide el número de opciones de respuesta que tiene el PETI sobre el total de opciones de respuesta (6) indicados en los literales (a) hasta (f),  y luego se multiplica el resultado por 100%. Si la entidad no tiene PETI o tiene PETI pero éste no incluye ninguna de las opciones de respuesta, tiene 0%. 
La entidad incluyó en el  PETI:
a. El portafolio o mapa de ruta de los proyectos
b. La proyección del presupuesto, 
c. El entendimiento estratégico, 
d. El análisis de la situación actual, 
e. El plan de comunicaciones del PETI
f. Todos los dominios del Marco de Referencia.</t>
  </si>
  <si>
    <t>Porcentaje de cumplimiento en la ejecución de los objetivos del PETI</t>
  </si>
  <si>
    <t>Un (1) documento de diagnóstico elaborado</t>
  </si>
  <si>
    <t>Un (1) documento de Plan de Trabajo elaborado</t>
  </si>
  <si>
    <t>Número de actividades ejecutadas
/
Número de actividades planeadas en el plan de trabajo</t>
  </si>
  <si>
    <t>Un (1) documento sobre la estrategia de innovación aplicable a la Dirección de Tecnología e Información para la vigencia 2019</t>
  </si>
  <si>
    <t>Un (1) documento sobre las de oportunidades de mejora identificadas</t>
  </si>
  <si>
    <t>Un (1) documento sobre la evaluación de tecnologías que pueden ser aplicadas al Instituto</t>
  </si>
  <si>
    <t>Número de prototipos ejecutados
/
Número de prototipos planeados</t>
  </si>
  <si>
    <t>Número de pruebas de concepto ejecutadas
/
Número de pruebas de concepto planeadas</t>
  </si>
  <si>
    <t>Número de servicios implementados
/
Número de servicios planeados a ser implementados</t>
  </si>
  <si>
    <t>Un (1) documento con el plan de trabajo</t>
  </si>
  <si>
    <t>Un (1) documento con el análisis del nuevo sistema de calificación</t>
  </si>
  <si>
    <t xml:space="preserve">Un (1) documento con el plan de trabajo </t>
  </si>
  <si>
    <t>(Número de procesos validados
/
Número de procesos propuestos)*100%</t>
  </si>
  <si>
    <t>Mensual</t>
  </si>
  <si>
    <t>Porcentaje de avance del cronograma establecido como trabajo de la Ola</t>
  </si>
  <si>
    <t>Bimestral</t>
  </si>
  <si>
    <t>Número de actividades ejecutadas del Plan de Seguridad y Privacidad de la Información
/
Número de actividades planteadas en el Plan de Seguridad y Privacidad de la Información</t>
  </si>
  <si>
    <t>Número de actividades ejecutadas del Plan de Tratamiento de Riesgos de Seguridad y Privacidad de la Información
/
Número de actividades planteadas en el Plan de Tratamiento de Riesgos de Seguridad y Privacidad de la Información</t>
  </si>
  <si>
    <t xml:space="preserve">
Formular y ejecutar el plan de trabajo para la administración del ciclo de vida del software</t>
  </si>
  <si>
    <t xml:space="preserve">Formular y ejecutar el modelo de servicios para la ejecución de pruebas funcionales y no funcionales </t>
  </si>
  <si>
    <t>Dos (2) informes sobre el estado de ejecución de las pruebas</t>
  </si>
  <si>
    <t>Número de mantenimientos realizados de acuerdo con el alcance definido en el Plan de mantenimiento de servicios tecnológicos
/
Número de mantenimientos programados de acuerdo con el alcance definido en el Plan de mantenimiento de servicios tecnológicos</t>
  </si>
  <si>
    <t>Un (1) documento con el modelo de gestión de operación de TI</t>
  </si>
  <si>
    <t>Fortalecer las aplicaciones internas de apoyo al Icfes</t>
  </si>
  <si>
    <t>Publicar conjuntos de datos con resultados anonimizados en FTP y Portal de datos abiertos</t>
  </si>
  <si>
    <t>Número de conjuntos de datos publicados
/
Número de conjuntos de datos planeados publicar</t>
  </si>
  <si>
    <t>Diseñar. Desarrollar e implementar los elementos relacionados con el Sistema de Información de Calidad de la Educación</t>
  </si>
  <si>
    <t>Número de actividades ejecutadas
/
Número de actividades planeadas</t>
  </si>
  <si>
    <t>Número de migraciones realizadas
/
Número de migraciones planeadas</t>
  </si>
  <si>
    <t>Número de requerimientos ejecutados
/
Número de requerimientos planeados.</t>
  </si>
  <si>
    <t>Número de estructuras de datos maestros implementadas
/
Número de estructuras de datos maestros planeadas.</t>
  </si>
  <si>
    <t>Número de solicitudes diseñadas e implementadas
/
Número de solicitudes de limpieza de datos planeadas.</t>
  </si>
  <si>
    <t>Número de videos publicados
/
Número de videos planeados a realizar</t>
  </si>
  <si>
    <t>Generación de informes de Analítica institucional</t>
  </si>
  <si>
    <t>Número de informes construidos
/
Número de informes planeados</t>
  </si>
  <si>
    <t>Proyecto estratégico: Pruebas por computador:
Aplicar de manera electrónica las pruebas definidas para la vigencia 2019</t>
  </si>
  <si>
    <t>Proyecto estratégico: Gestión de armado:
Definir y ejecutar un plan de trabajo para implementar la primera fase de una herramienta para el armado de pruebas tanto en modalidad papel como en modalidad electrónica</t>
  </si>
  <si>
    <t>Proyecto Estratégico: Arquitectura Empresarial:
Desarrollar ejercicios de Arquitectura Empresarial a los procesos misionales de la entidad</t>
  </si>
  <si>
    <t>Formular y ejecutar el Plan Estratégico de Tecnologías de la Información (PETI):
Formular el Plan Estratégico de Tecnología e Información alineado al Plan Estratégico Institucional y Sectorial</t>
  </si>
  <si>
    <t>Formular y ejecutar el Plan Estratégico de Tecnologías de la Información (PETI):
Hacer seguimiento a la ejecución de los objetivos del PETI</t>
  </si>
  <si>
    <t>Proyecto estratégico: Integración de las pruebas ECDF y Saber 359 con los procesos misionales existentes:
Identificar los requerimientos y necesidades de las pruebas ECDF y Saber 359 para integrarlas a través los sistemas misionales</t>
  </si>
  <si>
    <t xml:space="preserve">Proyecto estratégico: Integración de las pruebas ECDF y Saber 359 con los procesos misionales existentes:
Ejecutar el plan de trabajo definido </t>
  </si>
  <si>
    <t>Proyecto  estratégico:  Innovación y prototipado de soluciones:
Diseñar y documentar la estrategia de innovación para soluciones TIC del Instituto</t>
  </si>
  <si>
    <t xml:space="preserve">Proyecto  estratégico:  Innovación y prototipado de soluciones:
Identificar oportunidades de mejora en los productos y servicios </t>
  </si>
  <si>
    <t>Proyecto  estratégico:  Innovación y prototipado de soluciones:
Evaluar tecnologías emergentes, tendencias e impactos en Tecnologías de Información que puedan ser implementados</t>
  </si>
  <si>
    <t>Proyecto  estratégico:  Innovación y prototipado de soluciones:
Documentar, definir e implementar prototipos para uso de tecnologías</t>
  </si>
  <si>
    <t>Proyecto  estratégico:  Innovación y prototipado de soluciones:
Documentar, definir e implementar prueba de concepto para uso de tecnologías</t>
  </si>
  <si>
    <t xml:space="preserve">Proyecto estratégico: modelo de  interoperabilidad:
Implementar servicios de intercambio de información </t>
  </si>
  <si>
    <t>Proyecto estratégico: Sistema misional Prisma:
Formular un plan de trabajo que involucre:  a)implementación de mejoras a los módulos Citación, Aprovisionamiento e Inscripción ; b) actividades a seguir derivadas del diagnóstico realizado sobre los módulos de Inscripción y Recaudo y c) nuevas funcionalidades solicitadas (ej. gestión de novedades, funcionalidades de configuración o parametrización)</t>
  </si>
  <si>
    <t xml:space="preserve">Proyecto estratégico: Sistema misional Prisma:
Ejecutar el plan de trabajo definido </t>
  </si>
  <si>
    <t>Proyecto Estratégico: Gobierno de Datos 
Medir el cumplimiento en la validación y formalización del mapa de información respecto de los 16 procesos definidos en el Icfes durante el período de medición</t>
  </si>
  <si>
    <t>Proyecto Estratégico: Gobierno de Datos 
Medir el cumplimiento en la implementación de las cuatro (4) Unidades de Información propuestas para desarrollar en el período de medición.</t>
  </si>
  <si>
    <t>N:A</t>
  </si>
  <si>
    <t xml:space="preserve">Implementar Fase 2 Portal Integrado:
Identificar y priorizar mejoras </t>
  </si>
  <si>
    <t>Implementar Fase 2 Portal Integrado:
Definir y priorizar nuevas funcionalidades
Identificar Integraciones</t>
  </si>
  <si>
    <t>Gestión de arquitectura de datos e información:
Diseñar e implementar migraciones de datos que permitan lograr integración de estructuras de ICFESDB-interactivo al sistema misional PRISMA.</t>
  </si>
  <si>
    <t>Gestión de arquitectura de datos e información:
Diseñar, implementar y desarrollar modelos de bases de datos que permitan soportar los sistemas de información existentes, así, como nuevas iniciativas de negocio, orientado a la integración de sistemas, (Saber 359, PRISMA, Prueba electrónica, Interoperabilidad, innovación, entre otros).</t>
  </si>
  <si>
    <t>Gestión de arquitectura de datos e información:
Implementación de estructuras de datos maestros siguiendo los lineamientos establecidos por la Subdirección de Información.</t>
  </si>
  <si>
    <t>Gestión de arquitectura de datos e información:
Realizar depuración, limpieza de información de la base de datos misional, de acuerdo a lineamientos establecidos por la Subdirección de Información.</t>
  </si>
  <si>
    <t>Generar y publicar video tutoriales de los módulos que hacen parte del sistema de información misional dirigidos a la ciudadanía:
Elaborar video tutoriales y realizar la publicación, de los módulos de Inscripción y recaudo, Informe de aplicación, consulta de citación y publicación de resultados para las diferentes aplicaciones que realiza el ICFES</t>
  </si>
  <si>
    <t xml:space="preserve">Documento que evidencie la metodología de evaluación de proyectos de inversión  en el Instituto </t>
  </si>
  <si>
    <t>Documento que evidencie el Diseño del portafolio de servicios del Instituto
y su respectiva socialización</t>
  </si>
  <si>
    <t xml:space="preserve">Valor en millones de los compromisos del periodo acumulado del plan anual de adquisiciones
____________________ x 100
Valor en millones del total del presupuesto sin disponibilidad </t>
  </si>
  <si>
    <t>Activo corriente/Pasivo corriente</t>
  </si>
  <si>
    <t>Medir el endeudamiento total de la entidad reflejando el nivel de participación de los acreedores en el financiamiento de la entidad; para este fin se utiliza el indicador " endeudamiento total"</t>
  </si>
  <si>
    <t>Proyecto estratégico: Pruebas adaptativas: Realizar la aplicación de las pruebas adaptativas por computador definidas para la vigencia 2019</t>
  </si>
  <si>
    <t>Proyecto estratégico: Gestión de ítems:
Definir y ejecutar un plan de trabajo para diseñar e implementar la primera fase de una herramienta que permita soportar el ciclo de vida de los ítems</t>
  </si>
  <si>
    <t>Proyecto Estratégico: Arquitectura Empresarial: Desarrollar actividades para mantener las iniciativas de Gobierno Digital desarrolladas por las diferentes áreas de la entidad alineadas</t>
  </si>
  <si>
    <t>Proyecto estratégico: Integración de las pruebas ECDF y Saber 359 con los procesos misionales existentes: Formular un plan de trabajo que involucre el diseño y desarrollo de los requerimientos identificados para la integración de las pruebas ECDF y Saber 359 a través de los sistemas misionales</t>
  </si>
  <si>
    <t>Proyecto estratégico: Sistema misional Prisma:
Elaborar el diagnóstico de la situación actual de los módulos de inscripción y recaudo del sistema misional PRISMA</t>
  </si>
  <si>
    <t>Proyecto estratégico: sistema de calificación del Instituto.
Elaborar el documento de análisis del nuevo sistema de calificación</t>
  </si>
  <si>
    <t>Proyecto estratégico: sistema de calificación del Instituto.
Formular un plan de trabajo que permita hacer seguimiento al levantamiento de información e implementación del nuevo sistema de calificación del Instituto</t>
  </si>
  <si>
    <t>Proyecto estratégico: sistema de calificación del Instituto.
Ejecutar el plan de trabajo definido para el nuevo sistema de calificación del Instituto</t>
  </si>
  <si>
    <t># de actividades Formuladas y ejecutadas de la Estrategia de rendición de cuentas
_________________________________ x 100
Total actividades de la Estrategia de  rendición de cuentas</t>
  </si>
  <si>
    <t>(Cantidad de ferias participadas/ cantidad de ferias convocadas)*100%</t>
  </si>
  <si>
    <t>Número de actividades ejecutadas del plan de trabajo para establecer lineamientos y configuraciones necesarias para administrar el ciclo de vida del desarrollo de software
/
Número de actividades planeadas en el plan de trabajo</t>
  </si>
  <si>
    <t xml:space="preserve">Un (1) documento de lineamientos de pruebas unitarias y desarrollo dirigido por pruebas.(TDD) elaborado </t>
  </si>
  <si>
    <t>Número de módulos configurados de integración continua y despliegue continuo para los módulos determinados en el plan de trabajo
/
Número de módulos planeados configurar</t>
  </si>
  <si>
    <t>Un (1) documento con el modelo elaborado para la realización de las pruebas funcionales y no funcionales dentro de la Dirección de Tecnología e Información</t>
  </si>
  <si>
    <t>Formular y ejecutar el modelo de gestión de operación de TI</t>
  </si>
  <si>
    <t>Número de salidas a producción ejecutadas
/
Número de salidas a producción planeadas</t>
  </si>
  <si>
    <t>Un (1) documento  que contenga el inventario actual de las aplicaciones internas que sirven de apoyo a la gestión del Instituto (Orfeo, Daruma, ERP, etc.) y la manera como interoperan entre sí.</t>
  </si>
  <si>
    <t>Un (1) documento con el plan de trabajo que involucre el levantamiento de requerimientos, revisión de viabilidad técnica e implementación de mejoras a las aplicaciones internas que sirven de apoyo a la gestión del Instituto (Orfeo, Daruma, ERP, etc.)</t>
  </si>
  <si>
    <t xml:space="preserve">Número de mejoras implementadas / Nro. de mejoras planificadas
</t>
  </si>
  <si>
    <t xml:space="preserve">
Nro. de nuevas funcionalidades implementadas / Nro. de nuevas funcionalidades planificadas
</t>
  </si>
  <si>
    <t>Implementar Fase 2 Portal Integrado:
Gestionar implementación Fase 2 (Análisis, Diseño, Desarrollo, Pruebas, Despliegue en Producción, Estabilización)</t>
  </si>
  <si>
    <t xml:space="preserve">
Nro. de integraciones implementadas / Nro. de integraciones planificadas</t>
  </si>
  <si>
    <t>%
de avance de la actividad</t>
  </si>
  <si>
    <t>Valor de las variables y resultado del indicador de actividad</t>
  </si>
  <si>
    <t>Análisis de avance de la actividad y resultado del indicador</t>
  </si>
  <si>
    <t>Evidencia</t>
  </si>
  <si>
    <t>Procesamiento y calificación de Saber TyT Ponal 2018. Entrega de calibraciones para armado y generación de otros insumos.</t>
  </si>
  <si>
    <t>Generación de insumos para análisis de ítems, procesamiento y calificación de Saber PRO y Saber TyT 2019. Calificación de Saber PRO exterior 2019 y 2019. Entrega de calibraciones para armado y generación de otros insumos.</t>
  </si>
  <si>
    <t>Única</t>
  </si>
  <si>
    <t>Proyecto estratégico: Retroalimentación de Pruebas y Resultados: 1. Fortalecer el análisis de información de los resultados y factores asociados a la calidad de la educación para identificar elementos diferenciadores en el proceso educativo.</t>
  </si>
  <si>
    <t xml:space="preserve">Metodología diseñada e implementada  (fase 1) </t>
  </si>
  <si>
    <t>Un documento con el diseño de la metodología de gestión de proyectos, elaborado y socializado</t>
  </si>
  <si>
    <t>Realizar la contratación transaccional  a través  del SECOP I</t>
  </si>
  <si>
    <t>Procesos contractuales gestionados  en  SECOP I
________________________ x 100
Total de procesos contractuales celebrados por la Entidad</t>
  </si>
  <si>
    <t>Realizar auditorías de gestión  a  diferentes Procesos del Instituto  priorizadas de acuerdo al nivel de riesgo,  y realizar los informes de Ley y  seguimientos  que le competen a la OCI</t>
  </si>
  <si>
    <t>No de auditorías e Informes de Ley y seguimientos realizados  /No de auditorías  e informes de ley  programadas en el PAA para la vigencia 2019</t>
  </si>
  <si>
    <t>Cumplimiento</t>
  </si>
  <si>
    <t>Realizar talleres o campañas de sensibilización con enfoque en planes de mejoramiento, líneas de defensa y buenas prácticas de control.</t>
  </si>
  <si>
    <t>\\Icfesserv5\comunicaciones$\AÑO 2019\CALIDAD 2019\VARIOS\DISEÑOS</t>
  </si>
  <si>
    <t>(10/10)</t>
  </si>
  <si>
    <t xml:space="preserve">1. Elaboración del Informe nacional de resultados Saber 11º (en revisión de DG y DE)
2. Elaboración del Informe nacional de resultados módulos específicos Pro
3. Elaboración del Informe nacional de resultados Saber Pro
4. Elaboración del informe Características del aprendizaje 3º,5º,9º 
5. Elaboración del Informe TALIS
6. Elaboración de las Guías de interpretación de resultados Saber 11º
7. Elaboración del Guías de interpretación de resultados Saber Proº
8. Diseño reporte resultados ECDF
9. Elaboración del Informe de resultados TyT 
10. Elaboración capitulo ICCS (como ha influido los resultados de ICCS en Colombia).
</t>
  </si>
  <si>
    <t xml:space="preserve">1. https://drive.google.com/drive/u/0/folders/1BWmW7bi19mHxBQEYll7Wu9zQwbP2BhdD
2. https://drive.google.com/drive/u/0/folders/157j9VNJt3zAj0Q6B1vg6cZe5SvXk00lc
3. https://drive.google.com/drive/u/0/folders/157j9VNJt3zAj0Q6B1vg6cZe5SvXk00lc
4. https://drive.google.com/drive/u/0/folders/110IAzg4qqNd8Ps8UVw9g5LDQ4cWva3hS
5. https://drive.google.com/drive/u/0/folders/1Ob9G6xd-4LL5GcVdMNMFQ2UdLGcaV7DY
6. https://drive.google.com/drive/u/0/folders/1BWmW7bi19mHxBQEYll7Wu9zQwbP2BhdD
7. https://drive.google.com/drive/u/0/folders/157j9VNJt3zAj0Q6B1vg6cZe5SvXk00lc
8. https://drive.google.com/drive/u/0/folders/1BNDRhrtzQ2tU1_cnrzY6RmCOPc5riYYt
9. https://drive.google.com/drive/u/0/folders/1oOI-T5AOFd2UB7A3dB03xyKZY6ADbZIK
10. https://drive.google.com/drive/u/0/folders/1Ob9G6xd-4LL5GcVdMNMFQ2UdLGcaV7DY
</t>
  </si>
  <si>
    <t>(3/3)</t>
  </si>
  <si>
    <t xml:space="preserve">1. Actualización de fichas técnicas "Taller Construcción PND y Construyendo país" ya utilizadas y generación de nuevas a pedido de la DG, para un total de 100.
2. Avances de 3 líneas de investigación a modo de ficha técnica y elaboración de instrumentos de recolección de datos (para los casos en los que es necesario)
3. Elaboración de infografía para lectura de reporte individual Saber 11º
</t>
  </si>
  <si>
    <t>1. https://drive.google.com/drive/u/0/folders/1GR9L8g69_wp-dLIa0rsIurtdlKJOATG6
2. https://drive.google.com/drive/u/0/folders/1N65BWH-qVsC_eA_EBXKK3fdEpGHI-fxr
3. http://www.icfes.gov.co/documents/20143/1270442/como+leer+reporte+de+resultados-estudiante.png/4f0a5dfe-6bd9-85a4-86d1-39308848d62b?t=1561062372683</t>
  </si>
  <si>
    <t>(6/6)</t>
  </si>
  <si>
    <t>1. 3 encuentros virtuales Facebook Live #Hablemosdeevaluacion
2. Continuación Plan Padrino 
3. Realización del Encuentro nacional de líderes de evaluación Saber 2019
4. Realización de 6 rutas de divulgación con los siguientes públicos: 1) madres, padres y cuidadores, 2) secretarías de educación, 3) establecimientos educativos y 4) instituciones de educación superior.
5. Elaboración de piezas de divulgación para los diferentes públicos de los encuentros regionales Saber 2019
6. Construcción de guiones para las diferentes estrategias de divulgación</t>
  </si>
  <si>
    <t>(2/5)*100%=40%</t>
  </si>
  <si>
    <t xml:space="preserve">Carpeta Drive </t>
  </si>
  <si>
    <t>(2/8)*100%=25%</t>
  </si>
  <si>
    <t>El  domingo 9 de junio se realizó monitoreo de la aplicación de la prueba nacional Saber TyT (para carreras técnicas y tecnológicas) en la ciudad de Pasto (Nariño) por parte de la Dirección de Evaluación, con el fin de analizar los procedimientos asociados a la aplicación.
Por otro lado, durante el mes de mayo del presente año se realiza por parte del equipo de la Dirección de Evaluación y la subdirección de estadísticas la aplicación de la prueba internacional ERCE (Calendario B) en la ciudad de Cali y los municipios del Retiro (Antioquia), Cota (Cundinamarca) y Salento (Quindío).
Teniendo en cuenta lo anterior, se da cumplimiento a la meta del primer trimestre del año.</t>
  </si>
  <si>
    <t>Cumplidos de comisión entregados a la Subdirección de Abastecimiento y servicios generales, registros e informes OAP.</t>
  </si>
  <si>
    <r>
      <rPr>
        <u/>
        <sz val="14"/>
        <color theme="1"/>
        <rFont val="Arial"/>
        <family val="2"/>
      </rPr>
      <t>150.433</t>
    </r>
    <r>
      <rPr>
        <sz val="14"/>
        <color theme="1"/>
        <rFont val="Arial"/>
        <family val="2"/>
      </rPr>
      <t xml:space="preserve">
             202.364    * 100</t>
    </r>
  </si>
  <si>
    <t xml:space="preserve">http://www.icfes.gov.co/web/guest/plan-anual-de-adquisiciones </t>
  </si>
  <si>
    <t>De acuerdo con la comunicación oficial por parte de Colombia Compra Eficiente, A partir del 11 de marzo los procesos bajo la modalidad de contratación directa o procesos de régimen especial deben publicarse a través del Secop I. 
En total hemos tenido a la fecha:
285 procesos se celebraron por SECOP II.
138 procesos se celebraron por SECOP I
8 ordenes de compra por la Tienda Virtual del Estado Colombiano.
Es decir porcentualmente se reparte la publicación así: SECOP II 66.12%, en SECOP I 32.01 y en TVEC 1.85%
Nota: De acuerdo con las notificaciones de Colombia Compra Eficiente, A partir del 11 de marzo los procesos bajo la modalidad de contratación directa o procesos de régimen especial deben publicarse a través del SECOP I. En nueva notificación publicada Colombia Compra Eficiente a partir del 11 de junio, habilitan nuevamente SECOP II para adelantar los procesos de régimen especial con oferta y sin oferta. Aclarando que los procesos de contratación que hayan sido creados en SECOP I en el periodo de intermitencia se deberán seguir gestionando en dicha plataforma.</t>
  </si>
  <si>
    <t>https://www.colombiacompra.gov.co/sala-de-prensa/comunicados/partir-del-11-de-marzo-los-procesos-bajo-la-modalidad-de-contratacion
https://community.secop.gov.co/Public/Tendering/ContractNoticeManagement/Index?currentLanguage=es-CO&amp;Page=login&amp;Country=CO&amp;SkinName=CCE</t>
  </si>
  <si>
    <t>(21 actividades ejecutadas del Plan de Gestión Ambiental / 21 Actividades programadas del Plan de  Gestión Ambiental)*100</t>
  </si>
  <si>
    <t>Para el  segundo trimestre del año 2019, dentro de las actividades realizadas se encuentran las siguientes
Campañas:
1- Campaña "Guarda la Tapa" (manejo integral de residuos), realizada  a través de correo masivo, intranet y fondo de pantalla de escritorio.
Talleres:
2- Jornada de sensibilización buenas practicas ambientales - "Ahorro y Uso Eficiente", con el apoyo de la Secretaria Distrital de Ambiente.
Semana Ambiental:
3- “Bicipensante” – Movilidad Sostenible.
4- “Feria de Productos Eco-sostenibles” – Apoyo a microempresarios.
5- "Reconocimiento de Humedales" – Realidad virtual.
6- “Show canino” – Tenencia Responsable de Mascotas.
7- “Carranga vial” – Puesta en escena musical.
Dentro del resto de actividades desarrolladas se encuentra controles a través de la planilla RH1,  medición de indicadores, entrega de residuos peligrosos especiales y entrega de residuos aprovechables.</t>
  </si>
  <si>
    <t>https://plus.google.com/u/0/collection/U2qHYB
Archivo de gestión Subproceso Gestión Ambiental</t>
  </si>
  <si>
    <t>7 Actividades desarrolladas 2019 / 11 Actividades planteadas 2019 * 100</t>
  </si>
  <si>
    <t>De acuerdo con  la presentación ante Comité de Gestión y Desempeño Institucional del día 8 de abril de 2019,  se propone nuevo plan de trabajo para la vigencia 2019-2021 el cual comprende 18 actividades.
En el desarrollo de estas actividades se encentran las siguientes:
◦Contratación de profesional que apoye el desarrollo de las actividades de gestión documental, establecer plan de trabajo incluyendo actividades de tercerización e implementación de los  instrumentos archivísticos, establecer condiciones técnicas que se requieran para la tercerización de las actividades de gestión de documental, realizar estudio de mercado, , solicitar resolución de aprobación de las Tablas de Retención Documental del Instituto al Archivo General de la Nación, Socializar al interior del instituto la versión aprobada de las TRD.
Como parte de las actividades en proceso de ejecución se encuentra: realizar el tramite correspondiente para realizar la solicitud de vigencias futuras, desarrollar proceso de selección del proveedor para la tercerización, la actualización de instrumentos archivísticos, la implementación de las TRD, entre otros.</t>
  </si>
  <si>
    <t xml:space="preserve">Archivo de Gestión Subdirección de Abastecimiento y Servicios Generales </t>
  </si>
  <si>
    <t>(41 actividades ejecutadas del Plan de  Austeridad y Gestión Ambiental / 83 Actividades programadas del Plan de  Austeridad y Gestión Ambiental)*100</t>
  </si>
  <si>
    <t>Para el  segundo trimestre del año 2019, dentro de las actividades realizadas se encuentran las siguientes
AUSTERIDAD:
1- Informe de austeridad en el gasto "Seguimiento"  - Ofician de Control Interno.
2- Informe de austeridad en el gasto "presidencia"  - Ofician de Control Interno.
3. Presentación junta directiva (Austeridad en el Gasto y Gestión Ambiental).
AMBIENTAL 
Campañas:
1- Campaña "Guarda la Tapa" (manejo integral de residuos), realizada  a través de correo masivo, intranet y fondo de pantalla de escritorio.
Talleres:
2- Jornada de sensibilización buenas practicas ambientales - "Ahorro y Uso Eficiente", con el apoyo de la Secretaria Distrital de Ambiente.
Semana Ambiental:
3- “Bicipensante” – Movilidad Sostenible.
4- “Feria de Productos Eco-sostenibles” – Apoyo a microempresarios.
5- "Reconocimiento de Humedales" – Realidad virtual.
6- “Show canino” – Tenencia Responsable de Mascotas.
7- “Carranga vial” – Puesta en escena musical.
Dentro del resto de actividades desarrolladas se encuentra controles a través de la planilla RH1,  medición de indicadores, entrega de residuos peligrosos especiales y entrega de residuos aprovechables.</t>
  </si>
  <si>
    <t>(359 Accesos dados de alta/359 Contratos persona natural)*100</t>
  </si>
  <si>
    <t xml:space="preserve">Con corte al 30 de junio de 2019, la Entidad cuenta con 359 contratos celebrados de Persona Natural, a los cuales en su totalidad se les registro   acceso de alta en plataforma SIGEP. Actualmente existen hojas de vida que se han dado de baja en la plataforma SIGEP,  por terminación anticipada o mutuo acuerdo y los que cumplieron la fecha pactada. </t>
  </si>
  <si>
    <t>https://servidorpublico.sigep.gov.co/sse_generico/espanol/generico_login.jsp?estado=3</t>
  </si>
  <si>
    <t>(44 Accesos dados de baja a las hojas de vida en SIGEP 2019 /44 Total de contratos personas naturales  finalizados en el 2019)*100</t>
  </si>
  <si>
    <t>Con corte al 30 de junio de 2019,   se ha realizado la baja de 44 hojas de vida en la plataforma SIGEP.</t>
  </si>
  <si>
    <t>(99*100)/99=100%</t>
  </si>
  <si>
    <t>Durante el segundo trimestre de 2019, la oficina Asesora Jurídica cumplió con el plan de trabajo propuesto en el desarrollo, oportunidad, inmediatez, celeridad y eficacia de los  procedimientos de defensa judicial, control normativo.</t>
  </si>
  <si>
    <t>V1: Pruebas aplicadas a la fecha: 3
V2: Pruebas planeadas: 5
Resultado: 60%</t>
  </si>
  <si>
    <t>Durante el segundo trimestre del año se realizó la aplicación de 2 pruebas adaptativas:
1. Piloto PreSaber adaptativo con la participación de 1042 estudiantes. 
2. Presaber TyT: Se puso a disposición de los estudiantes de últimos semestres de programas académicos Técnicos y Tecnológicos "PreIcfes con el ICFES - Saber TyT", donde contamos con 33.470 usuarios, que se familiarizaron con las diferentes pruebas.</t>
  </si>
  <si>
    <t>V1: Pruebas aplicadas a la fecha: 6
V2: Pruebas planeadas: 9
Resultado: 67%</t>
  </si>
  <si>
    <t>Durante el segundo trimestre del año, se realizó la aplicación de 4  pruebas electrónicas:
1. Pre-Saber Electrónico con la participación de 1041 estudiantes.
2. Saber TyT para estudiantes de últimos semestres de programas académicos Técnicos y Tecnológicos, conto con la participación de 4.579 evaluados. 3.Avancemos 4°, 6° y 8° contó con la participación de 485.005 estudiantes.
4. Prueba de selección de Pares Evaluadores para ECDF, que contó con la participación de 3.380 evaluados.</t>
  </si>
  <si>
    <t>V1: Número de actividades ejecutadas del plan de trabajo a la fecha: 6
V2: Número de actividades planeadas en el plan de trabajo: 14
Resultado: 43%</t>
  </si>
  <si>
    <t>V1: Número de actividades ejecutadas del plan de trabajo a la fecha: 4
V2: Número de actividades planeadas en el plan de trabajo: 12
Resultado: 33%</t>
  </si>
  <si>
    <t>Durante el segundo trimestre se han realizado las siguientes actividades encaminadas al desarrollo del Sistema de Armado
- Reunión de inicial de definición de Alcance del proyecto
- Reunión de definición de estructura unificada de armado</t>
  </si>
  <si>
    <t>Estado de Ejercicios de Arquitectura Empresarial 40%</t>
  </si>
  <si>
    <t xml:space="preserve">Durante el primer semestre del año se desarrolló el ejercicio de arquitectura en todos los dominios para el procedimientos de GCP-PR004 - CODIFICACIÓN DE PREGUNTA ABIERTA y se adelantó en el ejercicio a nivel de arquitectura de negocio para el procedimiento GCP-PR002 – PROCESAMIENTO Y CARGUE DE LECTURA
</t>
  </si>
  <si>
    <t>1. Ejercicios ejecutados de alineación ejecutados: 1 
 2. 1. Ejercicios ejecutados de alineación planeados: 2</t>
  </si>
  <si>
    <t>Opciones de respuesta que tiene el PETI: 6 
 Total de opciones de respuesta:6</t>
  </si>
  <si>
    <t>El PETI vigente cumple con todos los requisitos de la guía de MinTIC</t>
  </si>
  <si>
    <t>La evidencia se encuentra en la carpeta:
http://icfes.gov.co/documents/20143/1314993/7%20Plan%20Estrategico%20de%20Tecnologias%20de%20la%20Informacion%20y%20las-Comunicaciones-PETIC.pdf</t>
  </si>
  <si>
    <t>1. Sumatoria de Avance de los proyectos estratégicos de TI que tenían actividades planeadas para el periodo: 413
2. Cantidad de proyectos estratégicos de TI que tenían actividades planeadas para el periodo: 9</t>
  </si>
  <si>
    <t xml:space="preserve">Los proyectos estratégicos de TI con actividades planeadas para el periodo son los siguientes: 
1. Innovación y prototipado de soluciones:50%
2.Arquitectura Empresarial:40%
3.Gestión de armado:33%
4.Gestión de ítems:43%
5.Pruebas por computador PLEXI:67%
6.sistema de calificación del Instituto:48%
7.Sistema misional Prisma:46%
8.Sistema de Gestión de seguridad de la Información en el Icfes:45% 
La evidencia de avance de estos proyectos hace parte integral de este informe. El avance esperado para el periodo es del 40%, lo que indica que en conjunto, los proyectos estratégicos de la DTI se están ejecutando adecuadamente. </t>
  </si>
  <si>
    <t>La evidencia del cálculo se encuentra en la carpeta:https://drive.google.com/drive/u/2/folders/1D6pBaR2Cbdf_RwPe-cIjaBU2AzAjW8_U Direccionamiento Estratégico\Seguimiento a la ejecución del PETI y en cada una de las evidencias de los proyectos estratégicos que hacen parte de este seguimiento.</t>
  </si>
  <si>
    <t>V1: Documentos entregados:1
V2:Documentos esperados: 1</t>
  </si>
  <si>
    <t>Durante el primer trimestre del año se identificaron los requerimientos y necesidades de las pruebas ECDF y Saber 359 para integrarlas a los sistemas misionales del instituto, generando como resultado el documento elaborado, que además servirá de base para la construcción del plan de trabajo.</t>
  </si>
  <si>
    <t>V1: Un (1) documento de diagnóstico elaborado</t>
  </si>
  <si>
    <t>El plan de trabajo se construyó teniendo como base los temas identificados en el documento diagnóstico y aquellos que se incluyeron posterior a la fecha de su generación. Se consolida la información de los cronogramas elaborados.</t>
  </si>
  <si>
    <t>El cumplimiento de esta acción está planteada para iniciar en el tercer trimestre del año</t>
  </si>
  <si>
    <t>Documento que contiene la estrategia de innovación propuesta para fortalecer la cultura de innovación en el instituto y la generación de nuevas soluciones</t>
  </si>
  <si>
    <t>Formato de documento para recopilar las Oportunidades de mejora propuestas y realizadas</t>
  </si>
  <si>
    <t>Formato de documento para recopilar las Evaluaciones de tecnologías realizadas</t>
  </si>
  <si>
    <t>V1:N° de prototipos ejecutados :3
V2:N° de prototipos planeados  : 6
Resultado: 50 %</t>
  </si>
  <si>
    <t>Se realiza prototipo funcional de aplicación móvil en React Native, se inicia con prototipo funcional de kiosko</t>
  </si>
  <si>
    <t>V1:N° de pruebas de concepto ejecutadas: 4
V2:N° de pruebas de concepto planeadas: 8
Resultado: 50 %</t>
  </si>
  <si>
    <t>Se realiza prueba de concepto para de implementación aplicación móvil en React Native, se realiza prueba de concepto de kiosko para prueba electrónica</t>
  </si>
  <si>
    <t>2 servicios implementados (avance 70%)
/
6 servicios planeados a ser implementados (acumulado)</t>
  </si>
  <si>
    <t>Avance del 70% en la implementación de los WS Recaudo (Bancos) y WS SIMAT (MEN). Pendiente establecer VPN tanto con el Banco (Davivienda) como con el MEN respectivamente para iniciar pruebas de exposición y consumo de los servicios. Para el WS Recaudo se requiere desarrollo de WS paramétrico por parte del banco.</t>
  </si>
  <si>
    <t>V1: Documentos entregados:1
V2:Documentos esperados: 1
Resultado: 100%</t>
  </si>
  <si>
    <t>El plan de trabajo se dividió de acuerdo a los temas mas relevantes. Se crearon 4 cronogramas que permiten identificar el avance de cada uno.
1. Inscripción
2. Resultados
3. Informe Aplicación
4. Aprovisionamiento
Adicionalmente se maneja un archivo consolidado de los proyectos.</t>
  </si>
  <si>
    <t>Las variables son las actividades definidas en los cronogramas de cada uno de los productos:
* Inscripción: 50%
* Aprovisionamiento: 46%
* Gestión: 29%
* Resultados: 46%
* Informe Aplicación: 62%
Portafolio PRISMA: 46%</t>
  </si>
  <si>
    <t>Cada cronograma permite al líder registrar el porcentaje de avance de cada actividad planeada. De tal manera, que automáticamente se obtiene el porcentaje de avance total del proyecto a la fecha.</t>
  </si>
  <si>
    <t>Se realizó el ejercicio de arquitectura para los proceso de cargue y procesamiento de lectura y codificación preguntas abierta.</t>
  </si>
  <si>
    <t>Las variables son las actividades definidas en los cronogramas de cada uno de los productos:
* Lectura 48%
* Codificación: 47% 
Portafolio Calificación: 28%</t>
  </si>
  <si>
    <t>(10/16)*100</t>
  </si>
  <si>
    <t>Actividades ejecutadas 36
Actividades planeadas 62</t>
  </si>
  <si>
    <t>La evidencia se encuentra en:
https://docs.google.com/spreadsheets/d/1hwraqhS4CpEk5xAzOKM_mM74irFpsPAIGn8_jd3_C_4/edit#gid=1803955768</t>
  </si>
  <si>
    <t>10/22</t>
  </si>
  <si>
    <t>Se realizó la actualización metodología de Riesgos de Seguridad y Privacidad y se publicó la Información sobre la evaluación de riesgos de seguridad, en conjunto con la Oficina Asesora de Planeación se inició con el proceso de Identificación y Análisis de Riesgos Seguridad de la información en todas las áreas, así mismo se viene ejecutando el Plan de Concienciación en Seguridad y Privacidad y se realizó la revisión de Requisitos Legales de Seguridad y Privacidad, se con el proceso de revisión de los Manuales y Políticas de Seguridad del Sistema de Gestión de Seguridad de la Información y se está atendiendo la auditoria de Control Interno al Sistema de Gestión de Seguridad de la Información. Se da atención a los incidentes de seguridad de la información, registrando la evidencia en Daruma y mensualmente se reportan los indicadores del Sistema de Gestión de Seguridad de la Información</t>
  </si>
  <si>
    <t>La evidencia se encuentra en la carpeta Valores para resultados/SGSI/5:
1. Boletines
2. Correos
https://drive.google.com/drive/folders/1EQ36sweQUTVWpsJFHomsaK3tdsyToTZy</t>
  </si>
  <si>
    <t>Las evidencias se encuentran en la carpeta Valores para Resultados/SGSI:
https://drive.google.com/drive/folders/1EQ36sweQUTVWpsJFHomsaK3tdsyToTZy</t>
  </si>
  <si>
    <t>2/6</t>
  </si>
  <si>
    <t>Las evidencias se encuentran en la carpeta Valores para Resultados/SGSI:
https://drive.google.com/drive/folders/1AWBvR_YDx_MnB_VlYky0TvuJypi3757n</t>
  </si>
  <si>
    <t>V1: Actividades ejecutadas: 20
V2: actividades planeadas: 33</t>
  </si>
  <si>
    <t>La evidencia se encuentra en la carpeta Valores para resultados:
1. Evidencia19_PlanTrabajo_CicloVida_Seguimiento.pdf
https://drive.google.com/drive/folders/1FgxwrvYuGSlzLY8LpPbN3yKi9GYfaHYn</t>
  </si>
  <si>
    <t>Se realizaron dos documentos. Uno por cada tema. (TDD-BDD y Pruebas unitarias) dada la importancia de cada uno.</t>
  </si>
  <si>
    <t>Las evidencias se encuentran en la carpeta Valores para resultados:
1. Evidencia20_CicloVida_Pruebas_unitarias.docx
2. Evidencia20_CicloVida_TDD.docx
https://drive.google.com/drive/folders/1FgxwrvYuGSlzLY8LpPbN3yKi9GYfaHYn</t>
  </si>
  <si>
    <t>El cumplimiento de esta acción está planteada para iniciar en segundo semestre del año</t>
  </si>
  <si>
    <t xml:space="preserve">V1:Documentos entregados:2 
V2:Documentos esperados:2
</t>
  </si>
  <si>
    <t>Se dio cumplimiento a esta acción, se reportan dos evidencias.
El documento del modelo general del servicio de pruebas bajo demanda. 
El documento del plan de servicio a un nivel de mayor detalle</t>
  </si>
  <si>
    <t>La evidencia se encuentra en la carpeta Valores para resultados/Evidencia 20: Formular y ejecutar el modelo de servicios para la ejecución de pruebas funcionales y no funcionales:
1. MODELO DE PRUEBAS_V1.1.docx
2. Plan de Servicio_Icfes-V1.0.docx 
https://drive.google.com/drive/folders/1BxpVXTpPU35YQB8O5v1wOlT7H_4Y7A-R</t>
  </si>
  <si>
    <t>71.75%</t>
  </si>
  <si>
    <t>V1: # mantenimientos realizados Plan de mantenimiento de servicios tecnológicos 
V2: # mantenimientos programados Plan de mantenimiento de servicios tecnológicos</t>
  </si>
  <si>
    <t>La evidencia se encuentra en la carpeta Valores para resultados/Plan de Mantenimiento servicios tecnológicos:
1. Seguimiento Plan de Mantenimiento Servicios Tecnologicos.xlsx
https://drive.google.com/drive/u/0/folders/1alo6bWacRpKuJe9FWAyEzpLQ7eAbgaIC</t>
  </si>
  <si>
    <t>Se continua con la construcción del nuevo esquema de gestión para el equipo de Operación, se adiciona el nuevo esquema para el equipo de Infraestructura y se inicia con la labor de documentación de procesos.</t>
  </si>
  <si>
    <t>Las evidencias se encuentran en la carpeta Valores para resultados/23:
1. Documentación de Procesos.
2. EsquemaTrabajoOperación.pptx
https://drive.google.com/drive/u/0/folders/1_JHEf_VLi0qsvrUPvSD0ByhtfGwbT3lg</t>
  </si>
  <si>
    <t>4/5</t>
  </si>
  <si>
    <t>Durante el trimestre se planearon 5 entregas a ambiente productivo para ser Operadas, estas hacen referencia a Publicación de resultados Avancemos 4,6,8, Publicación de Resultados de 11B, Portal Único ICFES, Inscripción 1.6 e Inscripción 3,5,9. Este indicador queda en 4/5 ya que no se alcanzó a realizar entrega a Operación de Inscripción 3,5,9 dentro del trimestre de acuerdo a lo planeado.</t>
  </si>
  <si>
    <t>La evidencia se encuentra en la carpeta Valores para resultados:
1. Evidencia25_InventarioAplicacionesInternas.xlsx
https://drive.google.com/drive/folders/1FgxwrvYuGSlzLY8LpPbN3yKi9GYfaHYn</t>
  </si>
  <si>
    <t>La evidencia se encuentra en la carpeta Valores para resultados:
1. Evidencia26_PlanTrabajo_AplicacionesInternasApoyo.xlsx
https://drive.google.com/drive/folders/1FgxwrvYuGSlzLY8LpPbN3yKi9GYfaHYn</t>
  </si>
  <si>
    <t>Las variables son las actividades definidas en los frentes de trabajo y se reporta el avance para cada uno:
1. ERP: 25%
2. Gestor documental: 30%
3. Centro de soluciones Icfes: 74%
4. Certificados de retención: 74%
5. Certificados laborales: 0%
6. Certificados de resultados 87%
7. Bonos pensionales: 100%
8.Operativo Icfes: 0%
Porcentaje de avance general del cronograma: 48%</t>
  </si>
  <si>
    <t>Las evidencias se encuentran en la carpeta Valores para resultados:
1. Evidencia29_Cronograma_ERP.jpg
2. Evidencia29_Cronograma_Gestor documental.jpg
3. Evidencia29_Cronograma_Centro de soluciones.jpg
4. Evidencia29_Cronograma_Certificados retenciones.jpg
5. Evidencia29_Cronograma_Certificados apostilla.jpg
https://drive.google.com/drive/folders/1FgxwrvYuGSlzLY8LpPbN3yKi9GYfaHYn</t>
  </si>
  <si>
    <t>Número de conjuntos de datos publicados = 6
Número de conjuntos de datos planeados  publicar = 25</t>
  </si>
  <si>
    <t>Sigue pendiente la publicación de los 8 conjuntos de datos históricos de resultados de saber 11 de 20111 a 20142 y que ya se encuentran en proceso de validación de parte de la Oficina Asesora de Proyectos de Investigación. Esta pendiente de publicar para el mes de julio.</t>
  </si>
  <si>
    <t>La evidencia se encuentra en la carpeta Evaluación de Resultados:
1. Informe publicación FTP y datos abiertos Segundo Trimestre 2019.pdf
https://drive.google.com/drive/folders/1S1XZQK-y8h7ZQ_OZch9Z0QmlUSiw6mfs</t>
  </si>
  <si>
    <t>V1: actividades ejecutadas = 4
V2: actividades planeadas = 12
Resultado = 33%</t>
  </si>
  <si>
    <t>Se llevaron a cabo las sesiones de ideación en las cuales se obtuvo como resultado la construcción de mockups de bajo nivel de la aplicación.
Adicionalmente, se generó propuesta de instrumento para identificar y caracterizar usuarios.</t>
  </si>
  <si>
    <t>V1: mejoras implementadas = 8
V2: mejoras planeadas = 13
Resultado = 62%</t>
  </si>
  <si>
    <t>Se lanzó oficialmente en ambiente productivo el nuevo portal integrado del Instituto, al cual se le realizaron las correspondientes actividades SEO.
El proveedor continúa trabajando en las mejoras identificadas.</t>
  </si>
  <si>
    <t>V1: nuevas func implementadas = 4
V2: nuevas func planeadas = 10
Resultado = 40%</t>
  </si>
  <si>
    <t>Se implementó el directorio de colaboradores y la funcionalidad del cumpleaños del mes.
Se identificaron nuevas requerimientos funcionales y se construyó un anexo técnico con el fin de cotizar su implementación.</t>
  </si>
  <si>
    <t>V1:N° integrac. implementadas = 6
V2:N° integrac. func planeadas = 8
Resultado = 75%</t>
  </si>
  <si>
    <t>Se gestionaron los enlaces a las diferentes aplicaciones del Instituto desde el módulo de Colaboradores</t>
  </si>
  <si>
    <t>Número de migraciones realizadas:0
/
Número de migraciones planeadas:0</t>
  </si>
  <si>
    <t>Durante el segundo trimestre no hubo solicitudes de migración de información de la base de datos de INTERACTIVO a misional (PRISMA).</t>
  </si>
  <si>
    <t>Número de requerimientos ejecutados:62
Número de requerimientos planeados:75.</t>
  </si>
  <si>
    <t>Diseño, desarrollo, implementación, generación de datos, de acuerdo a los requerimientos planteados en las historias de usuario generadas en los sprint de desarrollo según la metodología de la dirección de tecnología e información.</t>
  </si>
  <si>
    <t xml:space="preserve">Especificación de historias desarrolladas:
https://docs.google.com/spreadsheets/d/17ymE0XjPqEJMkOy6FX2uElEvNQJgMLdBb1DItIVX_Xk/edit#gid=1718643458
Pestaña (historias).
Repositorio donde reposan los artefactos de diseño y desarrollo de base de datos de las historias implementadas:
GIT
http://hefesto.icfes.gov.co/administrador/PrismaEntregaOperacion/tree/master/A%C3%B1o%202019
</t>
  </si>
  <si>
    <t>Número de estructuras de maestra de resultados diseñadas: 0
Número de estructuras de maestra de resultados planeadas: 0</t>
  </si>
  <si>
    <t>La definición de los datos maestros parte del trabajo que el grupo de gobierno determine a través de la implementación del Sistema de Gestión y Gobierno de Datos.
Esta tarea inicia a partir del segundo semestre del año.</t>
  </si>
  <si>
    <t>Número de solicitudes diseñadas e implementadas:1
/
Número de solicitudes de limpieza de datos planeadas:2</t>
  </si>
  <si>
    <t>Colaboración en el diseño, desarrollo e implementación del sistema para la solución de novedades registradas en el proceso de inscripción por parte de las instituciones educativas, con base en el consumo y validación de datos desde el servicio web brindado por el Ministerio de Educación Nacional MEN-SIMAT, con el fin de mejorar la calidad y mantener los datos actualizados en el sistema de información PRISMA.</t>
  </si>
  <si>
    <t>12/12</t>
  </si>
  <si>
    <t>Se realizaron los videos requeridos.</t>
  </si>
  <si>
    <t>Número de informes construidos = 19
Número de informes planeados = 35</t>
  </si>
  <si>
    <t>Se incrementa la cantidad de reportes planeados de acuerdo con las necesidades que han surgido durante el transcurso del año y el enfoque que se da a los reportes</t>
  </si>
  <si>
    <t>(3/3)*100= 100%</t>
  </si>
  <si>
    <t>La evidencia se encuentra disponible en el archivo de gestión de la Subdirección de Aplicación de Instrumentos. 
(Reporte Administrativo por examen en el sistema Prisma y Cuadro de Aplicación por examen)</t>
  </si>
  <si>
    <t>Formatos de evaluación de las convocatorias, acta reunión comité asesor y cartas a preseleccionados.</t>
  </si>
  <si>
    <t>Agenda académica.</t>
  </si>
  <si>
    <t>Documentos enviados a revistas para evaluación de pares.</t>
  </si>
  <si>
    <t>96982028620/204181000000</t>
  </si>
  <si>
    <t>La entidad ha presentado un recaudo del 47,5% del total previsto para la vigencia</t>
  </si>
  <si>
    <t>Los ingresos generados que hacen parte del presupuesto de gastos en la institución,  son reflejados en la plataforma transaccional vigente, los cuales pueden ser consultados en los movimientos de las cuentas bancarias del ICFES.</t>
  </si>
  <si>
    <t>13598474765/24738710401</t>
  </si>
  <si>
    <t xml:space="preserve">La entidad ha realizado pagos equivalentes al 55,0% de los compromisos adquiridos por gastos de funcionamiento. Sin embargo ha cumplido con el 100% de los giros a terceros, conforme a lo establecido en las circulares de pago a contratistas, pasantes, proveedores, empleados y entidades externas. </t>
  </si>
  <si>
    <t>Los pagos realizados que hacen parte del presupuesto de gastos en la institución,  son reflejados en la plataforma transaccional vigente, los cuales pueden ser consultados en los movimientos de las cuentas bancarias del ICFES.</t>
  </si>
  <si>
    <t>15998913428/115951756761</t>
  </si>
  <si>
    <t>La entidad ha realizado pagos equivalentes al 13,8% de los compromisos adquiridos por gastos de operación comercial. Sin embargo ha cumplido con el 100% de los giros a terceros, conforme a lo establecido en las circulares de pago a contratistas, pasantes, proveedores, empleados y entidades externas.  Se redujo el porcentaje de pagos respecto al trimestre anterior debido a que se comprometió durante el segundo trimestre del año con gran parte de los procesos de Pruebas y estos serán pagados a lo largo de la vigencia.</t>
  </si>
  <si>
    <t>3748807980/9742201902</t>
  </si>
  <si>
    <t xml:space="preserve">La entidad ha realizado pagos equivalentes al 38,5% de los compromisos adquiridas por gastos de operación comercial. Sin embargo ha cumplido con el 100% de los giros a terceros, conforme a lo establecido en las circulares de pago a contratistas, pasantes, proveedores, empleados y entidades externas. </t>
  </si>
  <si>
    <t>199643191392 / 4245440422 = 47.0</t>
  </si>
  <si>
    <t>El indicador  "Razón de liquidez" equivalente a 47.0 veces refleja que la entidad dispone de suficientes recursos de liquidez para atender las obligaciones con proveedores  y contratistas al 30  06  2019,  concluyendo que la entidad tiene un alto volumen de recursos corrientes. Lo anterior se traduce en  excedentes de liquidez,  invertidos  de acuerdo con  las normas del portafolio de inversiones  y generan rendimientos con los cuales se financia parte del presupuesto de gastos de la entidad . Con respecto al estándar del indicador situado en 1 veces, la entidad cumple con el mismo.</t>
  </si>
  <si>
    <t>4501375397 /  359811222984 = 1.3%</t>
  </si>
  <si>
    <t>El indicador  de endeudamiento total,  equivalente al 1.3% refleja entre otros aspectos la política de endeudamiento de la entidad y la política de pagos a proveedores. Con respecto al endeudamiento con entidades financiera el Instituto no tiene contraídos pasivos financieros; en relación con el pago de proveedores, contratistas y  demás pasivos , la entidad se mantiene al día en el cumplimiento de sus obligaciones. El indicador refleja que la entidad funciona operativamente dentro del  rango del 10% y no tiene necesidad de recurrir a fuentes externas de financiación.</t>
  </si>
  <si>
    <t>37112346739 / 359811222984 = 10.3 %</t>
  </si>
  <si>
    <t>El indicador  " Rendimiento activo total",  con corte a 30 06 2019,  equivalente a 10.3%, refleja que el resultado financiero de la entidad  en el segundo trimestre presenta un resultado favorable, utilidad por 37.112 millones. Por razones estructurales de la prestación y recaudo de los servicios de evaluación, así como de los ingresos por rendimientos financieros generados por los excedentes de liquidez e inversiones en TES,  el comportamiento del indicador   mejoró con el avance de la vigencia en curso. El nivel  del indicador,   cumple con respecto al fijado para el segundo trimestre que equivale a 0.50%</t>
  </si>
  <si>
    <t>(930/4.651)*100 = 20</t>
  </si>
  <si>
    <t>La Subdirección de Diseño de Instrumentos tiene proyectado construir durante toda la vigencia de 2019, un total de 4.651 ítems para los exámenes Saber 3°, 5° y 9°, Saber 11, Saber TyT y Saber Pro.
Sin embargo, como meta de construcción del segundo trimestre, el área estimo la necesidad de construir el 20% de la totalidad de ítems, correspondiente a 930 preguntas. Así las cosas, a corte del 30 de junio de 2019, la Subdirección logró la construcción de las 930 preguntas para los exámenes Saber 3°, 5°y 9° distribuidos de la siguiente manera:
a) Para la prueba de competencias comunicativas en lenguaje: lectura, se construyeron 151 ítems para el examen Saber 3°, 151 ítems para el examen Saber 5° y 151 ítems para el examen Saber 9°, para un total de 453 ítems.
b) Para la prueba de matemáticas se construyeron 60 ítems para el examen Saber 3°, 120 ítems para el examen Saber 5° y 140 ítems para el examen Saber 9°. Logrando un total de construcción de 320 ítems.
c) Para la prueba de ciencias naturales y educación ambiental, se construyó 40 ítems del examen Saber 5° y 40 ítems del examen Saber 9°. Para un total de 80 ítems construidos.
d) Para la prueba de pensamiento ciudadano, se logró construir 45 ítems del examen Saber 5° y 32 ítems del examen Saber 9°. Para un total de 77 ítems.</t>
  </si>
  <si>
    <t xml:space="preserve">
La evidencia de este proceso de construcción, se encuentra en el banco de pruebas e ítems, mediante las solicitudes de diagramación enviados por los gestores de pruebas al coordinador del banco de pruebas e ítems.</t>
  </si>
  <si>
    <t>(5/23) *100 = 21</t>
  </si>
  <si>
    <t>(15/48)*100 = 31</t>
  </si>
  <si>
    <t>La Subdirección de Diseño de Instrumentos proyectó elaborar, diagramar y publicar un total de 48 guías de orientación durante la vigencia 2019. Sin embargo, para el primer semestre, la meta establecida fue lograr la  elaboración, diagramación y publicación de 15 guías de orientación.
Así las cosas, a corte del 30 de junio de 2019, la dependencia logró la elaboración de las 15 guías de orientación.  Las guías de orientación publicadas por la dependencia son:
1 guía de orientación para Saber 11 B, 1  guía de orientación para Saber TyT 2019-1 de competencias genéricas,  3 de competencias específicas,  1 guía de orientación para Avancemos 4 6 8, 1 guía de orientación para Saber 11 A, 1 guía de orientación para Saber TyT 2019-2 de competencias genéricas, 3 de competencias específicas para la misma aplicación,  1 guía de orientación para Saber Pro 2019 competencias genéricas,1 de investigación jurídica, 1 de gestión del conflicto y 1 de comunicación jurídica.</t>
  </si>
  <si>
    <t xml:space="preserve">Guía de orientación Saber 11 B y Saber 11 A: www.icfes.gov.co Exámenes/Saber 11/Acerca del examen/Información general/Guías de orientación y marcos de referencia/Guías de orientación
Guías de orientación Saber TyT 2019-1 y 2019-2:  www.icfes.gov.co Exámenes/Saber TyT/Acerca del examen/Información general/Guías de orientación y marcos de referencia/Guías de orientación
Guía de orientación Saber Pro 2019: http://www.icfes.gov.co/documents/20143/1518930/Guia+de+orientacion+modulos+de+competencias+genericas+saber-pro-2019.pdf/a137de5e-13ed-656e-939e-19452f40deda
Guía de orientación Avancemos 4 6 8: http://www.icfes.gov.co/documents/20143/1449213/2+Guia+de+orientacion+avancemos+2019+-+durante+la+prueba.pdf/8dea211f-0e9c-f645-325a-fe569e5e582f
</t>
  </si>
  <si>
    <t xml:space="preserve">Para este segundo trimestre se realizó la actualización del cronograma de participación de la vigencia 2019, lo anterior teniendo en cuenta la solicitud realizada por parte de la Subdirección de Análisis y Divulgación que entre otras novedades se agregaron 4 actividades nuevas en el cronograma así:
1. Pilotaje taller para madres, padres, y cuidadores
2. Divulgación para madres, padres, y cuidadores
3. Encuesta Evaluación de divulgación para madres, padres, y cuidadores
4. Espacio de trabajo con secretarías de educación 
De esta manera el cronograma y plan de participación ciudadana se encuentra en proceso de aprobación en su nueva versión 
Por otro lado, como líderes de la política de participación ciudadana le solicitamos en el marco del seguimiento al cronograma el avance a las distintas áreas con el propósito de evidenciar la gestión y el avance del plan.
</t>
  </si>
  <si>
    <t xml:space="preserve">1. Comunicación interna remitida por la SAD y su respectiva respuesta
2. Correo electrónico solicitando la información complemento al cronograma PC
3. Correo electrónico con la solicitud de avance a las áreas responsables de las actividades
4. Correos electrónicos de respuesta de las áreas frente al avance del cronograma de participación ciudadana.
5. Consolidado actividades SAYD
</t>
  </si>
  <si>
    <t xml:space="preserve">Quincenalmente desde la Unidad de Atención al Ciudadano, se está socializando en el Comité Directivo, el boletín informativos internos, sobre el estado de las PQRs. </t>
  </si>
  <si>
    <t>1. Correo de ICFES - Puntos clave Comité Directivo Icfes 09-04-2019
2. Correo de ICFES - Puntos clave Comité Primario DG-Icfes -04-30-2019
3. Correo de ICFES - Puntos clave Comité Primario DG-Icfes -05-06-2019
4. Presentación casos especiales comité primario Mayo 2019
5. Presentación Comportamiento PQRSD Mayo</t>
  </si>
  <si>
    <t>Teniendo en cuenta los resultados del estudio de percepción desarrollado hace dos años y socializado durante la vigencia, para este segundo semestre se pretende realizar una actualización de la información incluyendo los nuevos proyectos especiales desarrollados por el Instituto, este ejercicio permitirá tener una información más consistente y así definir un plan de mejora que permita fortalecer los procesos del Icfes.</t>
  </si>
  <si>
    <t>1. Presentación de resultados del Estudio de Percepción.</t>
  </si>
  <si>
    <t xml:space="preserve">
1. Evidencia registro de atención y listas de asistencia  de la FNSC Valledupar
2. Correo electrónico de participación en la próxima FNSC en Villavicencio   </t>
  </si>
  <si>
    <t xml:space="preserve">Se viene realizando seguimiento a la estrategia de racionalización de tramites 2019 de la que se actualizo el cronograma de actividades a desarrollar durante la vigencia. Además de lo anterior, se está efectuando el análisis del alcance de los resultados de la racionalización ya que el envío de los resultados a los estudiantes por correo electrónico implica unos procesos complejos que limitan el ejercicio, es decir entonces que se tiene proyectado remitir comunicación al DAFP para delimitar el alcance resultante de la estrategia. </t>
  </si>
  <si>
    <t>1. Correo Monitoreo al cronograma de racionalización 
2. Acta seguimiento al cronograma de implementación de las actividades de la estrategia</t>
  </si>
  <si>
    <t xml:space="preserve">Ya se cuenta con el contrato 361 de 2019 que incluye las obligaciones de desarrollar un sistema de preguntas frecuentas o Chat Bot (especificaciones identificadas en el anexo técnico) que mejorarán el servicio prestado por este canal </t>
  </si>
  <si>
    <t xml:space="preserve">1. Contrato 361 de 2019 </t>
  </si>
  <si>
    <t xml:space="preserve">1. En el marco de implementación del nuevo contrato 361 de 2019 que iniciaría su gestión a partir del 20 de julio se tiene proyectado que las encuestas de medición de la satisfacción de nuestros usuarios y ciudadanos sean actualizadas y mejoradas en virtud del nuevo esquema de evaluación y mejoramiento continuo a implementar con el mencionado contrato
2. Por otro lado están en proceso de contratación el Sistema de Gestión de Turnos que incluye un sistema de medición de la atención y satisfacción de los usuarios del canal presencial que contribuirá a la recolección de información sobre la satisfacción
 </t>
  </si>
  <si>
    <t>En el marco del seguimiento a las PQRSD se realizó la publicación del informe de primer trimestre de 2019 que incluye los comportamientos de los distintos canales y la comparación del mismo periodo frente al año anterior</t>
  </si>
  <si>
    <t>http://www.icfes.gov.co/web/guest/informe-de-peticiones-quejas-reclamos-denuncias-y-solicitudes-de-acceso-a-la-informacion</t>
  </si>
  <si>
    <t>Se realizaros mas de 25  solicitudes de actualización de contenido, relacionadas con la información sobre trámites y servicios. Asimismo, esta información se encuentra actualizada en la página web del Instituto.</t>
  </si>
  <si>
    <t>1. Correo de solicitudes
2. Ejemplo de ACTUALIZACIÓN HOME SOPORTE A REGISTRO SABER PRO 2019-2</t>
  </si>
  <si>
    <t>Durante el segundo trimestre del año 2019 el proveedor del Centro de Gestión del Servicio ha llevado a cabo 10 capacitaciones de diferentes temas, distribuidas de la siguiente manera:
• 2 capacitaciones de producto.
• 6 capacitaciones de servicio.
• 2 capacitaciones de proceso. 
Durante el segundo trimestre del año 2019 el proveedor del Centro de Gestión del Servicio llevó a cabo once (10) capacitaciones de sensibilización en servicio al ciudadano, los temas tratados fueron los siguientes:
• Inteligencia Social y Empatía
• Lectura Crítica
 • Soporte a Registro Saber 11°, Pre Saber 11° y Validación
• Juego de Roles - Plan de Acción
• Escucha Activa y Concentración
 • Disposición, Compromiso y Actitud de Servicio
• Manejo de Clientes Difíciles
• Refuerzo Ortografía (Chat)  
Adicionalmente, en las evaluaciones mensuales que el proveedor del Centro de Gestión del Servicio ha aplicado durante el segundo trimestre del año 2019, en una escala de 1 a 100, el personal que hace parte de la operación de la Unidad de Atención al Ciudadano cuenta con una nota promedio de 91 en conocimiento y 85 en ortografía.</t>
  </si>
  <si>
    <t>1. Listados de asistencia
2. Material de las capacitaciones 
3. Consolidado notas 
4. lista de capacitaciones segundo semestre 2019</t>
  </si>
  <si>
    <t xml:space="preserve">http://www.icfes.gov.co/web/guest/dimension-de-talento-humano
</t>
  </si>
  <si>
    <t>AP = 28 
AE = 28</t>
  </si>
  <si>
    <t>Durante el segundo trimestre se programaron y se realizaron 13 capacitaciones incluidas en el PIC y 15 a través de la metodología PAE.
Las más destacadas fueron:
- Curso de sensibilización Lengua de Señas Colombianas
- Primeros auxilios psicológicos
- Manejo de emociones ante situaciones de estrés 
- Definición de riesgo en un proceso de contratación
- Segunda jornada de sensibilización derecho disciplinario
- Sensibilización oficina PMO
- Capacitación para divulgaciones 
- Socialización Tablas de Retención Documental</t>
  </si>
  <si>
    <t>http://www.icfes.gov.co/web/guest/dimension-de-talento-humano</t>
  </si>
  <si>
    <t>La formulación del Plan Anual de Vacantes se llevó a cabo durante el 01 trimestre de 2019.
Durante los meses de abril a junio de 2019 se presentaron 3 retiros y 6 vinculaciones a la Plata de personal del Icfes.
Actividad que se desarrolla en forma permanente, cada vez que se presenta una vacante.</t>
  </si>
  <si>
    <t>AP = 31 
AE = 31</t>
  </si>
  <si>
    <t>- Realización de inducción a los nuevos funcionarios de planta.
- Registro estadístico de ausentismo y de los indicadores del SG-SST 
- Implementación de medidas de prevención y control generadas por la Matriz de Identificación de Peligros. 
- Ejecución de los programas del SG-SST.
- Realización de investigación de accidentes de trabajo ocurridos en el periodo.
- Verificación y cumplimiento de requisitos normativos.</t>
  </si>
  <si>
    <t>La formulación del Plan de Previsión de Recursos Humanos ya se realizó en el primer trimestre de 2019.</t>
  </si>
  <si>
    <t>AP = 26 
AE = 29</t>
  </si>
  <si>
    <t xml:space="preserve">Se encuentran  registrados en SG-Daruma, en la carpeta compartida y en los archivos de gestión de la Subdirección de Talento Humano  </t>
  </si>
  <si>
    <t>Durante este trimestre se presentó 1 accidente de trabajo.
El Índice de Frecuencia de Accidentes de Trabajo es de 0.52%</t>
  </si>
  <si>
    <t xml:space="preserve">Se encuentran  registrados en la carpeta compartida y en los archivos de gestión de la Subdirección de Talento Humano  </t>
  </si>
  <si>
    <t>Durante el segundo trimestre del año se perdieron 16 días laborales. 
El Índice de Severidad de Accidentes de Trabajo es del 5%
No se presentaron días cargados. 
Estos indicadores se calculan mensualmente en el SG-SST</t>
  </si>
  <si>
    <t xml:space="preserve">No Aplica </t>
  </si>
  <si>
    <t xml:space="preserve">No se programo para el trimestre </t>
  </si>
  <si>
    <t>Seguimiento al PAA vigencia 2019 con corte junio</t>
  </si>
  <si>
    <t xml:space="preserve">1 Taller realizado / 2 talleres programados </t>
  </si>
  <si>
    <t>Se programaron dos talleres en el año y se realizo un taller el día 25 de abril, acerca de Planes de mejoramiento al grupo gestor</t>
  </si>
  <si>
    <t xml:space="preserve"> 18 auditorias e Informes de ley / 42 auditorías e Informes de ley programados </t>
  </si>
  <si>
    <t>Se realizaron 18 Informes y Auditorías de un total de 42 Informes y Auditorías programados en el PAA. Se aclara que de acuerdo con el 3er Comité de Coordinación del Control Interno se aprobó la inclusión de 2 seguimientos más a los 40 inicialmente programados, así mismo se modifico la fecha de la realización de 1 seguimiento (riesgos) y 1 auditoría (Talento Humano), lo que impidió el cumplimiento de la meta del 50% en el segundo trimestre</t>
  </si>
  <si>
    <t xml:space="preserve">2 Informes realizados / 6 Informes programados </t>
  </si>
  <si>
    <t>El 22 de marzo de 2019, bajo radicado N° 20191300017633 se genero el primer informe. 
El 20 de mayo de 2019, bajo radicado N°20191300027953 se genero el segundo informe de acuerdo al PAA 2019</t>
  </si>
  <si>
    <t>Radicados: N° 20191300017633 N° 20191300027953</t>
  </si>
  <si>
    <t>(13/23)*100</t>
  </si>
  <si>
    <t>Daruma: PA 1914-003.</t>
  </si>
  <si>
    <t>8 actividades realizadas/8 actividades planeadas= 1 *100= 100%</t>
  </si>
  <si>
    <t>4 actividades realizadas/ 4 actividades planteadas= 1 * 100= 100%</t>
  </si>
  <si>
    <t>Se realizaron actividades como análisis del DIF, escalamiento vertical, actualización del ISCE y diseños muéstrales de la prueba  Saber 359 de 2019.</t>
  </si>
  <si>
    <t xml:space="preserve">Se realizaron las actividades de Calificación PONAL TyT 2018, Organización de bases de datos docentes, ejecución de discrepancias de la muestra y demás actividades de análisis de ítems. </t>
  </si>
  <si>
    <t>No aplica para el periodo correspondiente</t>
  </si>
  <si>
    <t>La Subdirección de Diseño de Instrumentos proyectó realizar durante  la vigencia 2019, un total de 23 comités técnicos de área, de acuerdo con la identificación de temas cruciales a tratar con expertos de cada área. Ahora bien, para el primer semestre de la misma vigencia se proyectó lograr la gestión de 7 comités técnicos de área, sin embargo, estos no se pudieron gestionar, toda vez que el contrato de operador que convoca, selecciona y contratar a los expertos que participan de los comités técnicos, se suscribió con el Icfes 3 meses después de lo esperado inicialmente, aún cuando el área inicio con el tiempo previsto la gestión precontractual, razón por la cual, el cronograma de comités se vio afectado por causas externas a la gestión propia de la dependencia.
Así las cosas, el área modificó el cronograma de la gestión de los comités técnicos de área, disminuyendo del 30% al 21% los comités requeridos para el segundo trimestre; aumentando del 40% al 52% los comités necesarios para la gestión del tercer trimestres y dejando invariable la meta del cuarto trimestre, la cual es del 100%.
De acuerdo con lo anterior, para el segundo trimestre de la vigencia, la Subdirección de Diseño logró gestionar 5 de los 5 comités que tenía proyectado realizar, teniendo en cuenta las fechas establecidas en el nuevo cronograma.</t>
  </si>
  <si>
    <t>Formular el Plan Estratégico de Talento Humano</t>
  </si>
  <si>
    <t>Plan Estratégico del Talento Humano 2019, compuesto por:
- Plan Anual de Vacantes
- Plan de Estímulos ( Bienestar social e Incentivos) 
- Plan Institucional de Capacitación y Gestión del Talento
- Sistema de Gestión y Seguridad en el Trabajo</t>
  </si>
  <si>
    <t>Formular y ejecutar el Plan Anual de Vacantes</t>
  </si>
  <si>
    <t>No vacantes provisionadas / No vacantes del periodo</t>
  </si>
  <si>
    <t xml:space="preserve">Formular y ejecutar el Plan de Bienestar e Incentivos </t>
  </si>
  <si>
    <t>Sumatoria de Índice de Frecuencia Accidentes de Trabajo mensuales</t>
  </si>
  <si>
    <t>( 0 + 0 + 0,52) %</t>
  </si>
  <si>
    <t>Sumatoria del Índice de Severidad de Accidentes de Trabajo mensuales</t>
  </si>
  <si>
    <t>( 0 + 0 + 5 ) %</t>
  </si>
  <si>
    <t>Sumatoria del Índice de Frecuencia de Enfermedades Laborales  mensuales</t>
  </si>
  <si>
    <t>( 0 + 0 + 0 ) %</t>
  </si>
  <si>
    <t>Se preseleccionaron los 7 trabajos que podrían ser financiados en el marco de las convocatorias (5 de grupos y 2 de estudiantes de posgrado). Asimismo, se abrieron las convocatorias de segundo semestre. 
El indicador se mide anualmente.</t>
  </si>
  <si>
    <t>Ya se tiene una agenda académica conformada en un 90%. El proceso de invitación cerrada se declaró fallido y se está en proceso de estudios de mercado y previo para contratación directa del lugar del evento.
El indicador se mide anualmente.</t>
  </si>
  <si>
    <t>Se enviaron a revisión por pares dos documentos  de trabajo y se adelantaron acercamientos para una consultoría externa. Por otro lado, se sigue avanzando con el IcfesBot y su vínculo con la estrategia de orientación socio-ocupacional.
El indicador se mide anualmente.</t>
  </si>
  <si>
    <t>(Se planearon 4 actualizaciones al cronograma de participación ciudadana y 4 se actualizaron en el mismo) 100% del avance ejecutado</t>
  </si>
  <si>
    <t>6 boletines sobre el estado de las PQRS socializados</t>
  </si>
  <si>
    <t xml:space="preserve">Las actividades planeadas como resultado del plan se vienen monitoreando ninguna tiene entregables para este periodo. </t>
  </si>
  <si>
    <t xml:space="preserve">(Las actividades planeadas de monitoreo se ejecutaron en su totalidad) 100% del avance ejecutado </t>
  </si>
  <si>
    <t>(las actividades planeadas para este trimestre se ejecutaron en su totalidad) 100% del avance ejecutado</t>
  </si>
  <si>
    <t>(2 actividades planeadas y dos se ejecutaron en el trimestre) 100% del avance ejecutado</t>
  </si>
  <si>
    <t>1 informe de PQRS para el primer trimestre publicado</t>
  </si>
  <si>
    <t>2 capacitaciones realizadas</t>
  </si>
  <si>
    <t>20 capacitaciones realizadas</t>
  </si>
  <si>
    <t xml:space="preserve">Plan de SST - 2019: http://www.icfes.gov.co/web/guest/dimension-de-talento-humano
- Se cuenta con los soportes de la socialización de los documentos en la carpeta compartida de la Subdirección de Talento Humano \\Icfesserv5\thumano$\ARCHIVO DE GESTIÓN\2019\SG-SST\Documentos del SG-SST\Indicadores </t>
  </si>
  <si>
    <t>Algunas de las actividades desarrolladas en el segundo trimestre de 2019 son: 
Caminata ecológica, programa de acondicionamiento físico gimnasio, día de la secretaria, tardes motivacionales, entrega de ticket escena Teatro Nacional, presentación de Proyectos por Equipos de Trabajo, tu hogar soñado, asesoría jurídica familiar, escuelas deportivas, torneo de tenis de mesa, torneo Wii, día de la madre, inscripciones a coro, actividad de cultura organizacional: un café para todos, día del padre, día del servidor publico, apoyo interdependencias, entre otras.</t>
  </si>
  <si>
    <t>% de avance en la implementación  del  Sistema de Gestión de Seguridad y Salud en el Trabajo</t>
  </si>
  <si>
    <t>Se encuentran en etapa de implementación los siguientes programas:
- Creación del procedimiento para evaluar el impacto que se genere en la Seguridad y Salud en el Trabajo, debido a cambios internos o externos.
- Realización de auditoria interna anual  del SGSST
- Gestionar plan de ayuda mutua para la atención de emergencias.
- Plan Estratégico de Seguridad Vial</t>
  </si>
  <si>
    <t>En el  periodo no se reportaron casos de enfermedad laboral.  
El índice de frecuencia de enfermedad laboral se encuentra en 0%.  
Estos indicadores se calculan mensualmente en el SG-SST</t>
  </si>
  <si>
    <t>Revisión del estado actual de los proyectos de inversión
Definición de plan de acción para ajuste de proyectos segundo semestre de 2019
Mesa técnica con el DNP para revisión de normatividad aplicable
Mesas de trabajo con los responsables de proyectos para ajuste vigencia 2019 y reporte primer semestre.</t>
  </si>
  <si>
    <t>% de avance consolidado de todas las 48 actividades dentro del plan</t>
  </si>
  <si>
    <t>37 actividades finalizadas de las 76 planeadas.</t>
  </si>
  <si>
    <t>Daruma</t>
  </si>
  <si>
    <t>Proyecto estratégico: 
Diseño de la metodología de gestión  de proyectos</t>
  </si>
  <si>
    <t>No  se tienen actividades programadas para el primer trimestre</t>
  </si>
  <si>
    <t>100% =(3 Exámenes Armados y Diagramados /  3 Exámenes programados para Armados y Diagramación)*100</t>
  </si>
  <si>
    <t>Actas de entrega a proveedor de impresión o a cliente interno (Sub. Diseño de Instrumentos, Sub. de Desarrollo  de Aplicaciones y  Dirección General)</t>
  </si>
  <si>
    <t>29 actividades ejecutadas de 54 planeadas</t>
  </si>
  <si>
    <t>del total de actividades planeadas en la estrategia se han culminado 29</t>
  </si>
  <si>
    <t xml:space="preserve">Finalización de diseño del EGP
Finalización de procedimientos
Finalización de Indicadores
Campaña de Socialización
</t>
  </si>
  <si>
    <t xml:space="preserve">Levantamiento de información interna y externa, Análisis interno y externo
Reunión con Natalia González sobre fundamentación académica para las nuevas líneas de negocio.
Construcción de documento
</t>
  </si>
  <si>
    <t>Carpeta compartida OAP</t>
  </si>
  <si>
    <t xml:space="preserve">De la totalidad de actividades planeadas en cada anexo que conforma el PAAC, se evidencia  la ejecución total de 37 actividades inmersas en los diferentes anexos. </t>
  </si>
  <si>
    <t>Formular y ejecutar el Plan de Fortalecimiento Organizacional</t>
  </si>
  <si>
    <t xml:space="preserve">% de avance a las acciones establecidas del Plan de fortalecimiento organizacional </t>
  </si>
  <si>
    <t>El plan tiene un porcentaje de ejecución del 56%</t>
  </si>
  <si>
    <t>Para el segundo trimestre del año 2019, el Plan Anual de Adquisiciones logro una ejecución del 74% superando la meta establecida para este trimestre (60%), dentro de la ejecución desarrollada se encuentra lo siguiente:
FUNCIONAMIENTO $ 24,738,710,401
INVERSIÓN $ 9,742,201,902
OPERACIÓN $ 115,951,756,761
PARA UN TOTAL DE EJECUCIÓN DE: $ 150,432,669,064</t>
  </si>
  <si>
    <t>2.  Producir información de interés, clara y pertinente para los diferentes públicos objetivos para incentivar la toma de decisiones y la construcción de planes de mejoramiento.</t>
  </si>
  <si>
    <t>3. Diseñar y desarrollar estrategias alternativas para llegar a todos los grupos de interés.</t>
  </si>
  <si>
    <t>Se realizó armado y diagramación deSaber TyT 2019-1 (Población general).
Se realizó armado y diagramación de Saber TyT 2019-1 (Discapacidad).
Se realizó armado y diagramación de TyT 2019-1 Electrónico.</t>
  </si>
  <si>
    <t>Debido a un cambio en el Cronograma de la aplicación Saber TyT 2019 - 1 no se realizaron actividades de codificación en este trimestre.</t>
  </si>
  <si>
    <t>\\icfesserv5\grupofinanciero$\2019\1. Contabilidad\Indicadores contables Plan Acción Institucional</t>
  </si>
  <si>
    <t>Las evidencias se encuentran en la carpeta Direccionamiento Estratégico:
1. Evidencia40_Correo_InstalaciónPreSaber.PNG
2. Evidencia40_Noticia_PreicfesSaberTyT.png
https://drive.google.com/drive/folders/135GkSC4kmLB1u_r-aukzbax1aNVCTDON</t>
  </si>
  <si>
    <t>Las evidencias se encuentran en la carpeta Direccionamiento Estratégico:
1. Evidencia41_Correo_InstalaciónPreSaber.png
2. Evidencia41_Correo_PuestaProduccionAvancemos468.png
3. Evidencia41_Correo_PuestaProduccion_SaberPro-TyT_09Junio.png
4. Evidencia41_CorreoEntregaRespuestasSeleccionParesECDF.png
https://drive.google.com/drive/folders/135GkSC4kmLB1u_r-aukzbax1aNVCTDON</t>
  </si>
  <si>
    <t>Durante el segundo trimestre del año, se realizaron las siguientes actividades encaminadas al desarrollo del Proyecto:
- Reunión de especificación de manejo de código del ítem
- Definición del Plan de trabajo para el ejercicio de Innovación COCREAR para el Sistema de Gestión de Ítems
- Primera sesión de Innovación</t>
  </si>
  <si>
    <t>Las evidencias se encuentran en la carpeta Direccionamiento Estratégico:
1. Evidencia43_actaReunion_DefiniciónAlcance25062019.doc
2. Evidencia43_Plantilla Armado.xlsx
3. Evidencia43_ContextualizacionArmado2019.pptx
https://drive.google.com/drive/folders/135GkSC4kmLB1u_r-aukzbax1aNVCTDON</t>
  </si>
  <si>
    <t>Las evidencias se encuentran en la carpeta Direccionamiento Estratégico/Desarrollar ejercicios de Arquitectura Empresarial:
1. Codificación de Evidencias.pptx
2. Proceso de Lectura de String de Respuestas.pptx
https://drive.google.com/drive/folders/1HMAjrCqhc5zexdEQVuIIh1EIGn32RBfV</t>
  </si>
  <si>
    <t>Se plantea realizar dos ejercicios de alineación de las política de Gobierno Digital, uno en el primer semestre del año y uno en el segundo semestre de manera que se garantice la alineación de las iniciativas y proyectos con el Plan Nacional de Desarrollo, el Plan Estratégico Sectorial y el Plan Estratégico Institucional. En el primer trimestre se desarrolló el primer ejercicio de alineación que consistió en la medición del autodiagnóstico de la política de Gobierno Digital, la identificación de necesidades de las áreas del Instituto y la verificación de la alineación estratégica para identificar proyectos e iniciativas que se incorporaron en el mapa de rutas de iniciativas de TI.</t>
  </si>
  <si>
    <t>Se encuentra en la carpeta Direccionamiento Estratégico\Alineación de Iniciativas de Gobierno Digital:
1. Plan de Integración gov_co.xlsx https://drive.google.com/drive/folders/1Y7qPr49C7N9HKr3JYu6_4nXoz0JHDAks
2. Reporte de Máxima Velocidad http://maximavelocidad.gov.co/710/w3-propertyvalue-85113.html</t>
  </si>
  <si>
    <t>La evidencia se encuentra en la carpeta Direccionamiento Estratégico: 
1. Evidencia50_ Plan de Trabajo_ECDF-359.xlsx
https://drive.google.com/drive/folders/135GkSC4kmLB1u_r-aukzbax1aNVCTDON</t>
  </si>
  <si>
    <t>La evidencia se encuentra en la carpeta Direccionamiento Estratégico: 
1. Evidencia51_DocumentoDiagnosticoInscripción.pdf
https://drive.google.com/drive/folders/135GkSC4kmLB1u_r-aukzbax1aNVCTDON</t>
  </si>
  <si>
    <t>La evidencia se encuentra en la carpeta Direccionamiento Estratégico/Proyecto de Innovación y Prototipado: 
1. Evidencia53.DT_Estrategia_Innovacion.pdf
https://drive.google.com/drive/folders/1TUNXrdc2w9hHayxnAG5lQZsNtoqRbKV1</t>
  </si>
  <si>
    <t>Las evidencias se encuentran en la carpeta Direccionamiento Estratégico/Proyecto de Innovación y Prototipado: 
1. Evidencia54.DT_Oportunidades_de_Mejora.docx
2. Evidencia54.ReuniónMapaRutayPriorización.pdf
3. Evidencia54.ReuniónPresentaciónTallerInnovaciónInscripción.pdf
4. Evidencia54.ReuniónTalleresInnovaciónGestiónÍtems.pdf
https://drive.google.com/drive/folders/1TUNXrdc2w9hHayxnAG5lQZsNtoqRbKV1</t>
  </si>
  <si>
    <t>La evidencia se encuentra en la carpeta Direccionamiento Estratégico/Proyecto de Innovación y Prototipado: 
Evidencia55.DT_Evaluacion_Tecnologias.docx
https://drive.google.com/drive/folders/1TUNXrdc2w9hHayxnAG5lQZsNtoqRbKV1</t>
  </si>
  <si>
    <t>Las evidencias se encuentran en la carpeta Direccionamiento Estratégico/Proyecto de Innovación y Prototipado: 
1. Evidencia56y57.Pantallazo_prueba_kiosko_codigo.png
2. Evidencia56y57.Pantallazo_prueba_reactnative_apliacion.png
3. Evidencia56y57.Pantallazo_prueba_reactnative_codigo.png
https://drive.google.com/drive/folders/1TUNXrdc2w9hHayxnAG5lQZsNtoqRbKV1</t>
  </si>
  <si>
    <t>Las evidencias se encuentran en la carpeta Direccionamiento Estratégico/Implementar servicios de intercambio de información:
1. Documentacion_Requerimiento_WS_Recaudo_12042019
2. Correo 10052019 Diccionarios de datos - WS Recaudo Icfes para Davivienda
3. Correo 07062019 Documentación de Servicios de Recaudo
4. Correo 14062019 Fe de erratas - Diccionarios de datos WS Recaudo
5. Documentacion_Requerimiento_WS_SIMAT_27052019
6. Correo 07062019 Aclaraciones MEN - WS SIMAT
7. Correo 19062019 Solicitud VPN MEN-ICFES - Formato actualizado
https://drive.google.com/drive/folders/1kWBDSQem9nKXAtLhlZ4O3Ba17Gz6xbyC</t>
  </si>
  <si>
    <t>Se realizó análisis de contexto, diagramación de los diferentes procesos de inscripción, una vista de interacción de aplicaciones así como el inventario de funcionalidades actualizado. 
Se obtienen las estadísticas de inscritos desde el inicio de la operación de PRISMA inscripción y el comportamiento de PQRS de lo que va del año 2019 y se listan los hallazgos del proceso de diagnostico realizado.</t>
  </si>
  <si>
    <t>Las evidencias se encuentran en la carpeta Direccionamiento Estratégico:
1. Evidencia51_DocumentoDiagnosticoInscripción.pdf
https://drive.google.com/drive/folders/135GkSC4kmLB1u_r-aukzbax1aNVCTDON</t>
  </si>
  <si>
    <t>Las evidencias se encuentran en la carpeta Direccionamiento Estratégico:
1.DireccionamientoEstrategico/Evidencia58_59_CronogramaAprovisionamiento.mpp
2.DireccionamientoEstrategico/Evidencia58_59_CronogramaInforme_Aplicación.mpp
3.DireccionamientoEstrategico/Evidencia58_59_CronogramaInscripción.mpp
4.DireccionamientoEstrategico/Evidencia58_59_CronogramaResultados.mpp
5.DireccionamientoEstrategico/Evidencia58_59_ConsolidadoProyectos.xlsx
https://drive.google.com/drive/folders/135GkSC4kmLB1u_r-aukzbax1aNVCTDON</t>
  </si>
  <si>
    <t>Las evidencias se encuentran en la carpeta Direccionamiento Estratégico:
1. Evidencia59_InformeSeguimientoInscripción.pdf
2. Evidencia59_InformeSeguimientoAprovisionamiento-Citación.pdf
3. Evidencia59_InformeSeguimientoGestión.pdf
4. Evidencia59_InformeSeguimientoResultados.pdf
5. Evidencia59_InformeSeguimientoInformeAplicación.pdf
https://drive.google.com/drive/folders/135GkSC4kmLB1u_r-aukzbax1aNVCTDON</t>
  </si>
  <si>
    <t>La evidencia se encuentra en la carpeta Direccionamiento Estratégico:
1. Evidencia60_EjercicioArquitecturaCalificación.pdf
https://drive.google.com/drive/folders/135GkSC4kmLB1u_r-aukzbax1aNVCTDON</t>
  </si>
  <si>
    <t>Las evidencias se encuentran en la carpeta Direccionamiento Estratégico:
1. Evidencia61_62_PPC_Plan_Direccion_de_Proyecto.docx
2. Evidencia61_62_PPC_ProjectCharter.docx
3. Evidencia61_62_CronogramaLectura.mpp
4. Evidencia61_62_CronogramaCodificación.mpp
https://drive.google.com/drive/folders/135GkSC4kmLB1u_r-aukzbax1aNVCTDON</t>
  </si>
  <si>
    <t>La evidencia se encuentra en la carpeta Direccionamiento Estratégico:
1. Evidencia62_ProyectoPCLectura2019.pdf
https://drive.google.com/drive/folders/135GkSC4kmLB1u_r-aukzbax1aNVCTDON</t>
  </si>
  <si>
    <t>En el último trimestre se iniciaron las reuniones con las áreas misionales  ya se tiene el mapa de flujo de información validado con la Subdirección de Diseño de Instrumentos, y  la Subdirección de Estadísticas, con las otras se han tenido algunas reuniones pero no se ha validado totalmente</t>
  </si>
  <si>
    <t>Las evidencias se encuentran en la carpeta de Direccionamiento Estratégico:
1. Matriz CRUD de macro actividades vs unidades de información: https://docs.google.com/spreadsheets/d/1nwpUrXb2BGPRXLk-IaYatOCXTfEtUyhrWLvcmj2b700/edit?usp=sharing
2. Bizzagi con los mapas de flujo: https://drive.google.com/file/d/1pPlyGRJ5X0gY-gGjvXmJw7en7G7rNDep/view?usp=sharing</t>
  </si>
  <si>
    <t xml:space="preserve">Formular y ejecutar el Plan de Acción Institucional, articulando los 17 planes solicitados en el MIPG, incluyendo el Plan de anticorrupción y atención al ciudadano, el Plan estratégico del talento humano, el Plan estratégico de tecnologías de la información-PETI y el Plan anual de adquisiciones -PAA. </t>
  </si>
  <si>
    <t>Formular y ejecutar el  Plan de actualización del Modelo Integrado de Planeación y Gestión - MIPG</t>
  </si>
  <si>
    <t>11 actividades ejecutadas oportunamente / 82 actividades planeadas</t>
  </si>
  <si>
    <t xml:space="preserve">El Plan de Actualización MIPG para el segundo trimestre de la vigencia fue modificado de tal forma que se incluyeron las brechas FURAG, lo que deriva en 82 actividades que a la fecha presentan un avance de ejecución del 14%. </t>
  </si>
  <si>
    <t>PA 1924-002 -Daruma</t>
  </si>
  <si>
    <t># de actividades ejecutadas Plan de Acción Institucional = 111
# actividades planeadas en el Plan de Acción Institucional = 111
(111/111)%=100%</t>
  </si>
  <si>
    <t>Contenido de este plan</t>
  </si>
  <si>
    <t>Se crea documento de plan de trabajo para el año en curso, para las aplicaciones de apoyo a la gestión del Icfes. Dependiendo de la naturaleza y alcance de cada aplicación</t>
  </si>
  <si>
    <t>El plan de trabajo se dividió en 8 frentes de trabajo, de los cuales se presenta el siguiente avance:
1. ERP: Se finaliza con éxito la migración a los servidores del Icfes.
2. Gestor documental: Se finaliza etapa de análisis y se inicia etapa de contratación
3. Centro de soluciones Icfes: Se realiza desarrollo y puesta en producción de la primera fase.
4. Certificados de retención: Se adelanta alistamiento de infraestructura
5. Certificados laborales: Las actividades de este frente inician en segundo semestre.
6. Certificados de resultados:  Se finaliza contratación y entrega de firma digital para certificados de cancillería
7. Bonos pensionales: Se finaliza contratación y entrega de firma digital 
8. Operativo Icfes: Las actividades de este frente inician en segundo semestre.</t>
  </si>
  <si>
    <t>Se ha trabajado en tres frentes, así:
 Socialización del SGGD -- en esta tarea se avanzó en las reuniones con la Subdirección de Estadísticas y con la Subdirección de Diseño de instrumentos. Se inició el trabajo con la DPO y sus subdirecciones
 Formalización de la documentación del SGGD -- Esta documentación se revisó en su totalidad y se está formalizando ante el aplicativo de DARUMA
 Iniciativas de trabajo de gobierno -- Durante este trimestre se inició la iniciativa de catálogo de informes a partes interesadas internas, el cual se encuentra en ejecución. Por esta nueva actividad las actividades planeadas durante este trimestre son mayores que las que se tenían en el período anterior</t>
  </si>
  <si>
    <t xml:space="preserve">(2 FNSC planeadas y en las 2 se participo) 100% del avance ejecutado </t>
  </si>
  <si>
    <t>1. Participación en la Feria Nacional de Servicio al Ciudadano en el Municipio de Aracataca con una participación aproximada de 80 ciudadanos. 5 de abril del 2019
2. Participación en la Feria Nacional de Servicio al Ciudadano en el Municipio de Valledupar con una participación total de 133 ciudadanos. 28 de mayo del 2019 
3. Inscripción en la FNSC a desarrollar en el municipio de Villavicencio-Meta el próximo 27 de julio.</t>
  </si>
  <si>
    <t>Liderado por la Oficina de Planeación se inició desde el mes de mayo la socialización de la nueva metodología de riesgos, sesiones que se realizaron en acompañamiento de personal de Control interno y Seguridad de la Información (Se adjunta los correos con las directrices remitidas a las áreas) esta etapa finaliza en el mes de junio 2019, en el mes de Julio se realizaran las validaciones de la información registrada por las diferentes áreas.</t>
  </si>
  <si>
    <t>Se avanzó en 3 actividades relacionadas con capacitación de pruebas unitarias y se avanzó con instalación y configuración de SonarQube.</t>
  </si>
  <si>
    <t>"Se realizaron acciones de seguimiento al plan de mantenimiento de la siguiente forma:
-  conectividad Contrato No.336 de 2015 Avanxo = 100%
-  Servicios de correo Google 33660-2018 = 54.55%
-  Conectividad contrato No.342 de 2015 = 100% 
- Contrato de Clarycom No.300-2017 = 100%
- Servicios de copias de seguridad = 66.67%
- Conectividad Internet Contrato No. 342 de 2015=100%
- Contrato de Mantenimiento UPS = 0%
- Telefonía Voz IP Contrato No. 342 - 2015 = 100%
- Servicios de Aranda Software =  66.67%
- Mantenimiento infraestructura tecnológica = 0%
- Conectividad WIFI contrato No. 342 de 2015 = 100%
- Alquiler de equipos de computo contrato No. 336-2016 = 100%
- Seguridad Perimetral Fortinet = 50%
- Antivirus Symantec Enpoint Protección= 67%"</t>
  </si>
  <si>
    <t>La evidencia se encuentra en la carpeta Valores para resultados/24:
1. Bitácora Actividades Infraestructura Abril-Junio.xlsx
https://drive.google.com/drive/u/0/folders/1RxxL2Y7TdVYCop3OmCvtV10TfmoC7WFS</t>
  </si>
  <si>
    <t>Se crea documento con el levantamiento de información Gral., desarrollo, infraestructura , ambientes , documentación, licenciamiento e interoperabilidad de las aplicaciones de apoyo a la gestión del Icfes</t>
  </si>
  <si>
    <t>(431 Procesos contractuales  publicados en  SECOP I, II y TVEC / 431 Total de procesos contractuales de la entidad)*100</t>
  </si>
  <si>
    <t xml:space="preserve">Formular y ejecutar el plan de trabajo con los componentes definidos en el numeral 3.2.3.3. del Manual Operativo Sistema de Gestión Mipg para el desarrollo de actividades de gestión ambiental de la entidad.  </t>
  </si>
  <si>
    <t># de actividades ejecutadas oportunamente en el periodo  del Plan de trabajo Gestión Ambiental
______________________ x 100
# Total actividades programadas en el periodo del   Plan de trabajo de    Gestión Ambiental</t>
  </si>
  <si>
    <t>GIT:
http://hefesto.icfes.gov.co/administrador/PrismaEntregaOperacion/tree/master/A%C3%B1o%202019/Inscripci%C3%B3n
Carpeta: Versión 1.7.2</t>
  </si>
  <si>
    <t>La evidencia se encuentra en la carpeta Información Comunicación:
https://drive.google.com/drive/u/0/folders/1xZRohKmfHhhA0O8VgdUtO_o9ZwljeMc1</t>
  </si>
  <si>
    <t>Para el 2019  se ha presentado un mayor número de solicitudes de piezas de comunicaciones por nuevas estrategias de comunicaciones</t>
  </si>
  <si>
    <t xml:space="preserve">(25 solicitudes de actualización de contenido planeadas y ejecutadas) 100% del avance </t>
  </si>
  <si>
    <t>Las evidencias se encuentran en la carpeta Información Comunicación:
1. Evidencia13_Mockups SICE.pdf
2. Evidencia13_User Story Mapping.jpg
3. Evidencia13_Encuesta Caracterización Usuarios -  SICE.xlsx
https://drive.google.com/drive/folders/1xZRohKmfHhhA0O8VgdUtO_o9ZwljeMc1</t>
  </si>
  <si>
    <t>Las evidencias se encuentran en la carpeta Información Comunicación:
1. Evidencia14_PortalIntegrado_Mejoras_30062019.xlsx
2. Evidencia14_InformeActividadesSEO.docx
3. Evidencia14_ImplementacionAjustesPortal.docx
https://drive.google.com/drive/folders/1xZRohKmfHhhA0O8VgdUtO_o9ZwljeMc1</t>
  </si>
  <si>
    <t>Las evidencias se encuentran en la carpeta Información Comunicación:
1. Evidencia15_PortalIntegrado_NuevasFuncionalidades_30062019.xlsx
2. Evidencia15_PortalIntegrado_AnexoRequerimientosFuncionales.pdf
https://drive.google.com/drive/folders/1xZRohKmfHhhA0O8VgdUtO_o9ZwljeMc1</t>
  </si>
  <si>
    <t>Las evidencias se encuentran en la carpeta Información Comunicación:
1. Evidencia16_PortalIntegrado_Integraciones_30062019.xlsx
https://drive.google.com/drive/folders/1xZRohKmfHhhA0O8VgdUtO_o9ZwljeMc1</t>
  </si>
  <si>
    <t xml:space="preserve">Durante el segundo trimestre se desarrollaron varias socializaciones así:
1. capacitación de los colaboradores de la Unidad de Atención al Ciudadano en Lenguaje Claro 
2. Encuentro de Lideres de Evaluación Saber 2019
</t>
  </si>
  <si>
    <t xml:space="preserve">1. Certificados de culminación satisfactoria de los colaboradores frente al curso de lenguaje claro
2. Certificado encuentro lideres evaluación saber 2019
</t>
  </si>
  <si>
    <t>v1:SG_Informe_Actividades_Pruebas_052019
v2:PRU_INFORME_ACTIVIDADES_PRUEBAS_062019</t>
  </si>
  <si>
    <t xml:space="preserve">Para el cumplimiento de esta acción se adjuntan 2 evidencias:
1. Informe del 15 al 31 de mayo
2. Informe del 01 al 30 de junio </t>
  </si>
  <si>
    <t>https://drive.google.com/drive/folders/1EAMALSW4Haw72HhNdqMdf31XXpRuHOWH</t>
  </si>
  <si>
    <t>No hay evidencias porque no hubo estructuras maestras planeadas</t>
  </si>
  <si>
    <t>AP = 12 
AE = 12</t>
  </si>
  <si>
    <t>AP = 31
AE = 31</t>
  </si>
  <si>
    <t>Algunas de las actividades fueron:
- Medidas de prevención y control, según identificación de peligros, evaluación y valoración de riesgos.
- Investigaciones de accidentes de trabajo
- Divulgación sobre peligros y riesgos a los en el lugar de trabajo y medidas de intervención para evitar ATEL.
- Registro estadístico de accidentalidad y de enfermedades laborales. 
- Actualizar matriz de acciones correctivas y de mejora.
- Realizar inducción a nuevos funcionarios.</t>
  </si>
  <si>
    <t>AP = 30
AE = 39</t>
  </si>
  <si>
    <t>Algunas de las actividades fueron:
- Torneo de fútbol 5 en categorías masculina y femenina
- Entrega de boletas de teatro
- Actividades de coro y vocalización
- Ejercicios de entrenamiento funcional
- Entrega de tortas por cumpleaños
- Vacaciones recreativas
- Campeonato de baloncesto</t>
  </si>
  <si>
    <t>- En el tercer trimestre de 2019 se presentaron 6 accidentes de trabajo, de los cuales 2 fueron relacionados con actividades de trabajo y 4 durante eventos deportivos.
- El Índice acumulado de Frecuencia de Accidentes de Trabajo en el trimestre fue de 1,28%
- Este indicador se calcula mensualmente en el SG-SST</t>
  </si>
  <si>
    <t>22.8%</t>
  </si>
  <si>
    <t>- Durante el tercer trimestre del año se perdieron 107 días laborales por incapacidad.
- El Índice de Severidad de Accidentes de Trabajo acumulado del trimestre fue del 108%
- No se presentaron días cargados. 
- Este indicador se calcula mensualmente en el SG-SST</t>
  </si>
  <si>
    <t>(1/1)*100=100%</t>
  </si>
  <si>
    <t xml:space="preserve">Conforme a la proyección realizada para el tercer trimestre de 2019 comprendido por los meses de Julio, agosto y septiembre se efectuó la aplicación de la prueba Saber 11 calendario A, cuyos resultados fueron los siguientes: 
Fecha de aplicación: 11 de Agosto de 2019 
* Examinados presentes: 645.555
* Examinados ausentes: 18.969
Total examinandos: 664.524
Citados 12-08-19 = 2.991
Total citados primera y segunda sesión = 672.860
De acuerdo a la información anterior, el porcentaje de cumplimiento global con relación a la programación de actividades del plan de acción fue del 75% conforme con la proyección y a nivel de la subdirección del 100% ya que se llevo a cabo la aplicación de los exámenes según el cronograma establecido. 
</t>
  </si>
  <si>
    <t>N.A.</t>
  </si>
  <si>
    <t>Durante el período de reporte de este informe, reunión con los funcionarios de la DIFP del DNP (28 de agosto) en la cual se revisaron las sugerencias de ajuste planteadas por el DNP a la propuesta inicial del Icfes, se reviso el mecanismo de inclusión de productos de los proyectos a partir de catálogo de productos del DNP  y se plantearon las mesas de trabajo conjuntas mensuales para monitoreo de los ajustes y elaboración de la propuesta de proyectos para la siguiente vigencia (2020).</t>
  </si>
  <si>
    <t>Drive: \Backup OAP\2019\Proyectos SPI</t>
  </si>
  <si>
    <t>Drive: \Backup OAP\2019\Oficina PMO</t>
  </si>
  <si>
    <t>Drive: Backup OAP\2019\Gestión de Proyectos de Evaluación\GESTIÓN\Estrategia de mercadeo y portafolio. 
Documento. Diseño Portafolio Icfes 2019 V4</t>
  </si>
  <si>
    <t>El resultado de este indicador es producto de la divulgación realizada  por parte de la OAGPI a través de distintos canales de comunicación con el fin de incentivar la investigación regional.</t>
  </si>
  <si>
    <t>Carpeta electrónica del convocatorias que contiene  los registros de propuestas recibidas.</t>
  </si>
  <si>
    <t>Carpeta electrónica del Seminario que contiene: estudio previo, estudio de mercado, contrato firmado, agenda preliminar, listado de inscritos y evaluaciones de la convocatoria de trabajos.</t>
  </si>
  <si>
    <t>Carpeta electrónica de Investigaciones que contiene el cronograma de avance de la agenda de investigación.</t>
  </si>
  <si>
    <t>%RE=(160 Ítems con Revisión de Estilo/ 160 Ítems programados para Revisión de Estilo)*100=100%
%ID=(3587 Ítems Diagramados/ 3587 Ítems programados para Diagramación)*100=100%</t>
  </si>
  <si>
    <t>100% =(6 Exámenes Armados y Diagramados /  6 Exámenes programados para Armados y Diagramación)*100</t>
  </si>
  <si>
    <t>100%=(1 Prueba Codificada/1 Prueba programada para Codificación)*100</t>
  </si>
  <si>
    <t>Se realizó la codificación de las respuestas a la Prueba de Comunicación Escrita Saber TyT 2019-1.</t>
  </si>
  <si>
    <t xml:space="preserve">2 talleres realizados / 2 talleres programados </t>
  </si>
  <si>
    <t>Se programaron dos talleres en el año y se realizaron los días,: 25 de abril, acerca de Planes de mejoramiento al  grupo gestor y el  13 de agosto, acerca de las tres líneas de defensa.</t>
  </si>
  <si>
    <t>Seguimiento al PAA vigencia 2019 con corte septiembre</t>
  </si>
  <si>
    <t xml:space="preserve"> 31auditorias e Informes de ley  / 42 auditorías e Informes de ley  programados </t>
  </si>
  <si>
    <t>Se realizaron 31 Informes  y Auditorías  de un total de 42 Informes y Auditorías programados en el PAA</t>
  </si>
  <si>
    <t xml:space="preserve">4 Informes realizados / 6 Informes programados </t>
  </si>
  <si>
    <t>El 22 de marzo de 2019, bajo radicado N° 20191300017633 se genero el primer informe. 
El 20 de mayo de 2019, bajo radicado N°20191300027953 se genero el segundo informe.
El 1 de agosto de 2019, bajo radicado N° 20191300047313 se genero el tercer informe. 
El 23 de septiembre de 2019 se genero el cuarto informe bajo radicado N°20191300056773,  de acuerdo al  PAA  2019</t>
  </si>
  <si>
    <t xml:space="preserve">Radicados N°: 
20191300017633
20191300027953
20191300047313
20191300056773
</t>
  </si>
  <si>
    <t>Durante el tercer trimestre de 2019, la oficina Asesora Jurídica cumplió con el plan de trabajo propuesto en el desarrollo, oportunidad, inmediatez, celeridad y eficacia de los  procedimientos de defensa judicial, control normativo.</t>
  </si>
  <si>
    <r>
      <t xml:space="preserve">170.498
</t>
    </r>
    <r>
      <rPr>
        <sz val="14"/>
        <color theme="1"/>
        <rFont val="Arial"/>
        <family val="2"/>
      </rPr>
      <t>202.364  *  100</t>
    </r>
  </si>
  <si>
    <t>Para el tercer trimestre del año 2019, el Plan Anual de Adquisiciones logro una ejecución del 84% superando la meta establecida para este trimestre (70%), dentro de la ejecución desarrollada se encuentra lo siguiente:
FUNCIONAMIENTO $ 28,689,829,792
INVERSIÓN $ 12,217,773,427
OPERACIÓN $ 129,590,613,814
PARA UN TOTAL DE EJECUCIÓN DE: $ 170,498,217,033</t>
  </si>
  <si>
    <t>(527 Procesos contractuales  publicados en  SECOP I, II y TVEC / 527 Total de procesos contractuales de la entidad)*100</t>
  </si>
  <si>
    <t>Para el tercer trimestre del año 2019 se han gestionado a la fecha los siguientes procesos contractuales:
290 procesos se celebraron por SECOP II.
223 procesos se celebraron por SECOP I
14 ordenes de compra por la Tienda Virtual del Estado Colombiano.
Es decir porcentualmente se reparte la publicación así: SECOP II 55,03% en SECOP I 42,31 y en TVEC 2,66%
Nota: De acuerdo con las notificaciones de Colombia Compra Eficiente, A partir del 11 de marzo los procesos bajo la modalidad de contratación directa o procesos de régimen especial deben publicarse a través del SECOP I. En nueva notificación publicada Colombia Compra Eficiente a partir del 11 de junio, habilitan nuevamente SECOP II para adelantar los procesos de régimen especial con oferta y sin oferta. Aclarando que los procesos de contratación que hayan sido creados en SECOP I en el periodo de intermitencia se deberán seguir gestionando en dicha plataforma.</t>
  </si>
  <si>
    <t>(20 actividades ejecutadas del Plan de Gestión Ambiental / 20 Actividades programadas del Plan de  Gestión Ambiental)*100</t>
  </si>
  <si>
    <t>10 Actividades desarrolladas 2019 / 11 Actividades planteadas 2019 * 100</t>
  </si>
  <si>
    <t>La SA y SG suscriben el CPS No. 294 de 2019 el 28 de marzo del mismo año la contratación del profesional en Gestión Documental.
Elaboración de la Ficha Técnica del proceso de contratación de Gestión Documental desde el punto de vista técnico el 14 de junio de 2019.
Se publicó solicitud de estudio de mercado el 24 de mayo de 2019 en Colombia Compra Eficiente SECOP II, con base en la Ficha Técnica.
Se presenta en el comité de contratación del 26 de julio de 2019 la ficha técnica del proceso de tercerización.
El Icfes emite Resolución de convalidación y actualización de las Tablas de Retención Documental No. 000276 del 17 de abril de 2019.
Se socializan las Tablas de Retención Documental durante el 20 al 31 de mayo de 2019.
Se entrega la última socialización de las TRD el 25 de junio de 2019 con base en cronograma inicial.
Se programa una capacitación adicional para quienes no pudieron participar. Fecha 18 de julio de 2019. 
El 24 de julio de 2019, Se presenta a consideración de la Junta Directiva, aprobación de Vigencias Futuras.</t>
  </si>
  <si>
    <t>Contrato 294 de 2019
Resolución de adopción de las TRD emitida por el Icfes No. 276 de 2019
Actas de Asistencia al proceso de socialización de las TRD para cada unde las 21 dependencias del Icfes.
Estudio de Mercado - Tercerización
Ficha Técnica Estudio de Mercado
Ficha Técnica presentada a comité de contratación del 26 de julio de 2019
Solicitud de Vigencias Futuras al MEN</t>
  </si>
  <si>
    <t>(63 actividades ejecutadas del Plan de  Austeridad y Gestión Ambiental / 83 Actividades programadas del Plan de  Austeridad y Gestión Ambiental)*100</t>
  </si>
  <si>
    <t>(420 Accesos dados de alta/420 Contratos persona natural)*100</t>
  </si>
  <si>
    <t>https://www.funcionpublica.gov.co/web/sigep/hojas-de-vida</t>
  </si>
  <si>
    <t xml:space="preserve">En el marco del cumplimiento del cronograma de implementación y puesta en marcha del contrato 361, se desarrollaron actividades de fortalecimiento del sistema de preguntas frecuentes hoy Chatbot:
1. Construcción del Flujo de Chatbot 
2. Re-categorizar el árbol de categorías Bot_ICFES 
3. Actualización de la Base de preguntas frecuentes
4. Verificación de las encuestas a incluir en el Chatbot
5. Desarrollo de una jornada participativa para la búsqueda del nombre para el aplicativo 
</t>
  </si>
  <si>
    <t>https://drive.google.com/open?id=1PAtkgTyuhdA12gbVbwnHUJ0bkDBC9_kZ</t>
  </si>
  <si>
    <t xml:space="preserve">Quincenalmente el operador remite el resultado de las encuestas al supervisor del contrato para su análisis y de no cumplir con la meta establecida en el indicador (4.50 calificación mínima promedio) el equipo que apoya la supervisión inicia el acompañamiento para la elaboración de planes de mejoramiento según la identificación de la raíz del problema. </t>
  </si>
  <si>
    <t>https://drive.google.com/open?id=1yfd17qPORCYIIntL8zcQVv26xsPkWJac</t>
  </si>
  <si>
    <t>(Actividad de monitoreo trimestral realizada/Actividad de monitoreo planeada) = 100%</t>
  </si>
  <si>
    <t>El viernes 27 de septiembre se solicitó el segundo monitoreo sobre el avance al cronograma de actividades incluidas en el plan de participación ciudadana, se espera que el próximo 4 de octubre los avances y las evidencias sean entregadas a la UAC</t>
  </si>
  <si>
    <t>https://drive.google.com/open?id=1LN3P0DhAjHy8uDYq2mYmyYmkouDnBPb0</t>
  </si>
  <si>
    <t>3 boletines sobre el estado de las PQRSD socializados</t>
  </si>
  <si>
    <t xml:space="preserve">Se efectuaron un total de 3 socializaciones del estado y comportamiento de las PQRSD, a través de los comités directivos de la siguiente manera:
1. Comportamiento de PQRS Presentación Comité Primario DG 18 junio 2019
2. Compromiso Comité Directivo UAC_27agosto2019
3. Comportamiento de PQRS Presentación Comité Primario DG 17sept
</t>
  </si>
  <si>
    <t>https://drive.google.com/open?id=1pNDk_uiRU-3YlAEw4KilRF-efv_Q7XSy</t>
  </si>
  <si>
    <t>(una actividad ejecutada/ Una actividad planeada*100%) =100%</t>
  </si>
  <si>
    <t xml:space="preserve">Una de las actividades del ejercicio de percepción era iniciar con el estudio de los costos actuales del mercado frente a la realización de un nuevo proceso, de esta manera, con esta información permite para el próximo año iniciar con las actividades de contratación y así actualizar la información de la experiencia que tiene actualmente el ciudadano en referencia al Icfes.   </t>
  </si>
  <si>
    <t>https://drive.google.com/open?id=1Z_YBoy-4b-EiVraGZ835W-mVWZVudAdn</t>
  </si>
  <si>
    <t xml:space="preserve">(2 FNSC planeadas y en las 2 se participó) 100% del avance ejecutado </t>
  </si>
  <si>
    <t>https://drive.google.com/open?id=1IUspk649cPqKhHNwsT4nZ-v7py_4Il2B</t>
  </si>
  <si>
    <t>1. Envío de notificaciones
El mecanismo para envío de notificaciones vía correo electrónico fue implementado mediante la funcionalidad de Notificaciones del sistema de información Centro de Soluciones Icfes (CSI) desarrollado por la Subdirección de Desarrollo de Aplicaciones. Esta funcionalidad fue utilizada por primera vez con el envío de resultados de la prueba electrónica y adaptativa (CAT) realizada a los estudiantes de Saber 11 Calendario B. 
el los documentos adjuntos se puede ver el detalle de las notificaciones realizadas para esta prueba. La solución desarrollada es completamente funcional y es posible utilizarla para cualquier otro examen o evento al cual se desee enviar una notificación vía correo electrónico.
2. Envío de resultados para Saber 11 – Calendario A 
Los resultados de la prueba Saber 11 Calendario A se entregarán el próximo sábado 19 de octubre, por lo cual la funcionalidad de Notificaciones diseñada en el Centro de Soluciones Icfes (CSI), será el mecanismo que se utilizará para enviar los correos.
Para Saber 11 Calendario A se utilizará el mecanismo de enviar un enlace.
3. Envío de resultados para prueba electrónica y adaptativa (CAT)
La funcionalidad desarrollada en el sistema de información CSI, mencionado arriba, se utilizó para enviar los resultados a estudiantes inscritos a la aplicación Saber 11 Calendario B, examen Presaber que presentaron prueba electrónica y adaptativa.
Se realizaron dos tipos de envío. Uno para las Instituciones educativas y otro para los estudiantes. Este envío se realizó el día 22 de junio de 2019. en el documento adjunto, se detalla el envío realizado para cada caso y la evidencia del envío.
4. Finalmente en la actualidad se está realizando la verificación de la métrica que permite evidenciar el alcance positivo de la racionalización, luego de realizar esta validación se iniciará con el proceso de actualización del procedimiento del trámite identificado en el SUIT
Todo lo anterior, se ha desarrollado bajo el seguimiento de dos reuniones en los últimos meses</t>
  </si>
  <si>
    <t>https://drive.google.com/open?id=186_egl1XP-RghRC2L3QGHgKKckmuIeuz</t>
  </si>
  <si>
    <t>1 Informe de PQRS para el segundo trimestre publicado</t>
  </si>
  <si>
    <t>En el marco del seguimiento a las PQRSD se realizó la publicación del informe del segundo trimestre de 2019 que incluye los comportamientos de los distintos canales y la comparación del mismo periodo frente al año anterior</t>
  </si>
  <si>
    <t>https://www.icfes.gov.co/web/guest/informe-de-peticiones-quejas-reclamos-denuncias-y-solicitudes-de-acceso-a-la-informacion</t>
  </si>
  <si>
    <t xml:space="preserve">1 Actualización realizada </t>
  </si>
  <si>
    <t xml:space="preserve">Se realizó 1 solicitudes de actualización de contenido, relacionadas con la información sobre trámites y servicios. Asimismo, se encuentra actualizada la información en la página web del Instituto. Está actualización fue asociada a la eliminación del trámite Incremento Puntaje Examen Saber 11°_Prestación Servicio Militar Obligatorio por disposición de la nueva reglamentación sobre el asunto 
</t>
  </si>
  <si>
    <t>https://drive.google.com/open?id=1tNcXnXOfUZdiF2Qtz5HYNDVYo9FCXMum
http://www.icfes.gov.co/web/guest/tr%C3%A1mites-y-servicios</t>
  </si>
  <si>
    <t>1 Capacitación realizada</t>
  </si>
  <si>
    <t xml:space="preserve">Para el tercer trimestre se realizaron las siguientes actividades de socialización:
1. Taller Transparencia y Acceso a la información - 30 de Agosto de 2019 en el que se logró identificar el concepto legal de Queja, Reclamo y Solicitud de información 
</t>
  </si>
  <si>
    <t>https://drive.google.com/open?id=1y36A1OURcOn-6rtRc7rFhOL2rU94oxa1</t>
  </si>
  <si>
    <t>40 Capacitaciones realizadas</t>
  </si>
  <si>
    <t>1. Durante el tercer trimestre del año 2019 el proveedor del Centro de Gestión del Servicio ha llevado a cabo 40 capacitaciones en producto, procesos y servicios. A continuación, se relaciona la cantidad por mes.
• 2 capacitaciones en julio
• 15 capacitaciones de agosto
• 23 capacitaciones de septiembre 
2. Durante el tercer trimestre del año 2019 el proveedor del Centro de Gestión del Servicio llevó a cabo la elaboración y réplica del siguiente material formativo.
1.  Chat
2.  Capacitación Distribución y Gestión BackOffice ORFEO
3.  Ortografía
4.  Peticiones Verbales, Decreto 1166 de 2016 (2)
5.  Quejas y Reclamos
6.  Normatividad Resoluciones 135, 253, 455 y 457
7.  Piloto Saber 3°,5°y 9° 2019
8.  Orientación al Resultado
9. Procesos y Servicios Asociados a Trámites
10. Capacitación Protocolos de Atención
3. Durante el tercer trimestre del año 2019 el proveedor del Centro de Gestión del Servicio elaboró y acompaño en la replica de  un total de 26 pre-turnos, a continuación se relaciona el total por mes.
· (9) julio
· (9) agosto
· (8) septiembre
Adicionalmente, en las evaluaciones mensuales que el proveedor del Centro de Gestión del Servicio ha aplicado durante el tercer trimestre (Julio y agosto) del año 2019, en una escala de 1 a 100, el personal que hace parte de la operación de la Unidad de Atención al Ciudadano cuenta con una nota promedio de 90 en conocimiento y 86 en ortografía.
Nota: En el reporte de Evaluación Mensual de Conocimiento no registra la nota del mes de septiembre, toda vez que aún nos encontramos en aplicación de esta.</t>
  </si>
  <si>
    <t>https://drive.google.com/open?id=1Xn2XSBTrDkAGU7Is6s4a25Pp-RUA3Idp</t>
  </si>
  <si>
    <t>(13/13)</t>
  </si>
  <si>
    <t>1.	Elaboración del Informe nacional de resultados Saber 11º (en ajustes finales)
2.	Elaboración del Informe nacional de resultados módulos específicos Pro (Diagramado, en proceso de aprobación)
3.	Elaboración del Informe nacional de resultados Saber Pro (Diagramado, en ajustes de diagramación)
4.	Elaboración del informe Características del aprendizaje 3º,5º,9º (en ajustes finales) 
5.	Elaboración del Informe TALIS (Elaborado en revisiones adicionales).
6.	Elaboración de las Guías de interpretación de resultados Saber 11º (La guía ahora es parte del reporte)
7.	Elaboración de Guías de interpretación de resultados Saber Proº. (La guía ahora es parte del reporte).
8.	Elaboración reporte resultados ECDF (publicado)
9.	Elaboración del Informe de resultados TyT  (en desarrollo)
10.	Elaboración del Informe de resultados TyT por módulos (en desarrollo)
11.	Elaboración capitulo ICCS “como han influido los resultados de ICCS en Colombia” (enviado al consorcio)
12.	Ajustes reportes pruebas Saber
13. Guía de interpretación de resultados ECDF (publicada)</t>
  </si>
  <si>
    <t>1. https://drive.google.com/drive/u/0/folders/1BWmW7bi19mHxBQEYll7Wu9zQwbP2BhdD
2. https://drive.google.com/drive/u/0/folders/157j9VNJt3zAj0Q6B1vg6cZe5SvXk00lc
3. https://drive.google.com/drive/u/0/folders/157j9VNJt3zAj0Q6B1vg6cZe5SvXk00lc
4. https://drive.google.com/drive/u/0/folders/110IAzg4qqNd8Ps8UVw9g5LDQ4cWva3hS
5. https://drive.google.com/drive/u/0/folders/1Ob9G6xd-4LL5GcVdMNMFQ2UdLGcaV7DY
6. https://drive.google.com/drive/u/0/folders/1BWmW7bi19mHxBQEYll7Wu9zQwbP2BhdD
7. https://drive.google.com/drive/u/0/folders/157j9VNJt3zAj0Q6B1vg6cZe5SvXk00lc
8. https://drive.google.com/drive/u/0/folders/1BNDRhrtzQ2tU1_cnrzY6RmCOPc5riYYt
9. https://drive.google.com/drive/u/0/folders/1oOI-T5AOFd2UB7A3dB03xyKZY6ADbZIK
10. https://drive.google.com/drive/u/0/folders/1Ob9G6xd-4LL5GcVdMNMFQ2UdLGcaV7DY
11. https://drive.google.com/drive/u/0/folders/1Q1QMQgPcWxvBuls6Hx9IbOMC2TXlzmQp   
12. https://drive.google.com/drive/u/0/folders/1MtEu6mDvsiGqJg82pA41fnvT3QYDuXDO  , https://drive.google.com/drive/u/0/folders/16EjhGaZX9cQU8_fqbwYXnVq3J2FEpi5w , https://drive.google.com/drive/u/0/folders/1u5PPXsKk8S7GebVPO88H3p_6hKiU8Otg 
13. https://drive.google.com/drive/u/0/folders/1Uv97rpVt6l1sExr5jblltdWjHDkP0byu</t>
  </si>
  <si>
    <t>1. https://drive.google.com/drive/u/0/folders/1GR9L8g69_wp-dLIa0rsIurtdlKJOATG6
2. https://drive.google.com/open?id=1ZuYkpKbAzb0GGqHm_cJBoEOyVSrqc__6
3. https://drive.google.com/open?id=1SaKnjusUWXWqZM8QuZSoiKM8chYUX85f</t>
  </si>
  <si>
    <t>(4/4)</t>
  </si>
  <si>
    <t>1. 3 encuentros virtuales Facebook Live #Hablemosdeevaluacion
2. Continuación Plan Padrino 
3. Realización de 8 rutas de divulgación con los siguientes públicos: 1) madres, padres y cuidadores, 2) secretarías de educación, 3) establecimientos educativos y 4) instituciones de educación superior.
4. Diseño del piloto del primer Encuentro Regional Saber para TyT.</t>
  </si>
  <si>
    <t>1, Acompañamiento parental: https://www.facebook.com/icfescol/videos/2797398856944180/
Discapacidad Diseño Universal: https://www.facebook.com/icfescol/videos/392956174659403/ 
Pruebas internacionales: 
https://www.facebook.com/icfescol/videos/2092838784356897/
2. https://drive.google.com/drive/u/0/folders/1mqD3-XmAhJuvRZKRTb1ZJqUpoDjGQuyj
3. https://www.icfes.gov.co/nl/web/guest/divulgacion-saber-11-2019
      https://www.icfes.gov.co/nl/web/guest/divulgacion-saber-pro-2019
      https://drive.google.com/open?id=126b6l3Uhi_F6EOYHIPd_UJc6nZWYlUws
4.  https://www.icfes.gov.co/nl/web/guest/divulgacion-saber-tyt-2019
      https://drive.google.com/open?id=1t0FBGCrlHzOPnPeOOnBMU7L61wiLosyU</t>
  </si>
  <si>
    <t xml:space="preserve">Como se refleja en el porcentaje proyectado para el periodo en mención, no se encontraba programado avance de realización de los reportes, no obstante se han venido realizando avances en los tres documentos restantes relacionados al proyecto. En el siguiente y último reporte, se registrará la evidencia de los mismos. </t>
  </si>
  <si>
    <t>Cumplidos de comisión entregados a la Subdirección de Abastecimiento y servicios generales, registros e informes DPO.</t>
  </si>
  <si>
    <t>19 actividades finalizadas /23 actividades planeadas</t>
  </si>
  <si>
    <t>De las 23 actividades planeadas para Gestión del Conocimiento y la Innovación, se han llevado acabo 19, las 4 pendientes corresponden a la OAP y a la STH.</t>
  </si>
  <si>
    <t>https://icfes.darumasoftware.com/app.php/actionplan/443</t>
  </si>
  <si>
    <t>52 actividades finalizadas o en ejecución / 89 actividades planeadas</t>
  </si>
  <si>
    <t>El Plan de Actualización MIPG para el tercer trimestre fue modificado de tal forma que quedaron 89 actividades, a la fecha se encuentran 37 pendientes de ejecutar que deben ser culminadas al 31 de Octubre.</t>
  </si>
  <si>
    <t>Plan de Cierre de Brechas Daruma PA1924-002 https://icfes.darumasoftware.com/app.php/actionplan/440</t>
  </si>
  <si>
    <t>Para el 2019  se ha presentado un mayor número de solicitudes de piezas de comunicaciones por nuevas estrategias de comunicaciones, como lo son ECDF, Preicfes, Encuentro Regionales, Avancemos 4,6 y 8, Saber 3,5,9 para comunicación externa, y para comunicación interna: el Meme de la Semana, Un Café para Todos, Boletín interno de Bienestar, Seguridad y Salud en el Trabajo.</t>
  </si>
  <si>
    <t>(1860/4.651)*100 = 40</t>
  </si>
  <si>
    <t xml:space="preserve">
La evidencia de este proceso de construcción, se encuentra en la plataforma de PRSUMA así como en el banco de pruebas e ítems, mediante las solicitudes de diagramación enviados por los gestores de pruebas al coordinador del banco de pruebas e ítems (para los ítems en proceso de diagramación).
</t>
  </si>
  <si>
    <t>(14/23) *100 = 60</t>
  </si>
  <si>
    <t>La Subdirección de Diseño de Instrumentos proyectó realizar durante  la vigencia 2019, un total de 23 comités técnicos de área, de acuerdo con la identificación de temas cruciales a tratar con expertos de cada área. Ahora bien, para el tercer trimestre de la misma vigencia se proyectó lograr la gestión de 9 comités técnicos de área, .
De acuerdo con lo anterior, para el tercer trimestre de la vigencia, la Subdirección de Diseño logró gestionar 14 de los 23 comités que tenía proyectado realizar, teniendo en cuenta las fechas establecidas en el nuevo cronograma del segundo trimestre.</t>
  </si>
  <si>
    <t>(46/48)*100 = 95</t>
  </si>
  <si>
    <t xml:space="preserve">Guía de orientación Saber 11 B y Saber 11 A: www.icfes.gov.co Exámenes/Saber 11/Acerca del examen/Información general/Guías de orientación y marcos de referencia/Guías de orientación
Guías de orientación Saber TyT 2019-1 y 2019-2:  www.icfes.gov.co Exámenes/Saber TyT/Acerca del examen/Información general/Guías de orientación y marcos de referencia/Guías de orientación
Guía de orientación Saber Pro 2019: http://www.icfes.gov.co/documents/20143/1518930/Guia+de+orientacion+modulos+de+competencias+genericas+saber-pro-2019.pdf/a137de5e-13ed-656e-939e-19452f40deda
Guía de orientación Avancemos 4 6 8: http://www.icfes.gov.co/documents/20143/1449213/2+Guia+de+orientacion+avancemos+2019+-+durante+la+prueba.pdf/8dea211f-0e9c-f645-325a-fe569e5e582f
</t>
  </si>
  <si>
    <t>V1: Pruebas aplicadas a la fecha: 4
V2: Pruebas planeadas: 5
Resultado: 80%</t>
  </si>
  <si>
    <t xml:space="preserve">Durante el tercer trimestre del año se realizó la aplicación de una (1) prueba adaptativa con la versión de El Icfes tiene un preicfes para los estudiantes próximos a presentar Saber 11 A. Estuvo disponible entre el 24 de junio y el 10 de agosto, en este transcurso se registró ingreso de 776.969 usuarios que se familiarizaron con todas las pruebas que conforman el examen. 
</t>
  </si>
  <si>
    <t>V1: Pruebas aplicadas a la fecha: 9
V2: Pruebas planeadas: 11
Resultado: 82%</t>
  </si>
  <si>
    <t>V1: Número de actividades ejecutadas del plan de trabajo: 8
V2: Número de actividades planeadas en el plan de trabajo: 14
Resultado: 57%</t>
  </si>
  <si>
    <t>Durante el tercer trimestre del año, se realizaron las siguientes actividades encaminadas al desarrollo del Proyecto:
1. Segunda sesión de Innovación
2. Tercera sesión de Innovación
Por solicitud del usuario, el proyecto estuvo detenido durante los meses de agosto y septiembre</t>
  </si>
  <si>
    <t>V1: Número de actividades ejecutadas del plan de trabajo: 9
V2: Número de actividades planeadas en el plan de trabajo: 12
Resultado: 75%</t>
  </si>
  <si>
    <t>Durante el tercer trimestre se han realizado actividades encaminadas al desarrollo del Sistema de Armado, validando la solución existente frente a las nuevas necesidades del negocio, lo cual ha marcado el nuevo plan de trabajo.</t>
  </si>
  <si>
    <t xml:space="preserve">Para fortalecer las capacidades con respecto a los ejecución de Ejercicios de Arquitectura Empresarial en la entidad se han desarrollado las siguientes actividades: 
1. Conformar, convocar el grupo de trabajo de Arquitectura T.I., el cual convoca a los líderes de cada uno de los dominios de la gestión de T.I. y se definen acuerdos y lineamientos y se hace seguimiento a su implementación. 
2. Definir plan de acción, recibir capacitación y realizar parametrización para la migración y del Repositorio de Arquitectura Empresarial de SMARTEA a CTM de planview. 
</t>
  </si>
  <si>
    <t>1. Documentación del Grupo de Trabajo de Arquitectura Empresarial, copia de la unidad compartida en https://drive.google.com/drive/u/0/folders/0ABiQeXiFcdiEUk9PVA
2. Plan de migración deL Repositorio de Arquitectura Empresarial de SmartEA a CTM. https://docs.google.com/presentation/d/1oM6fwLPaDGtX7Jnam95TYwmK1JSZKU0qvP1-xsyGiGE/edit?usp=sharing</t>
  </si>
  <si>
    <t>1. Ejercicios ejecutados de alineación ejecutados: 1 
2. Ejercicios ejecutados de alineación planeados: 2</t>
  </si>
  <si>
    <t>Opciones de respuesta que tiene el PETI: 6 
Total de opciones de respuesta:6</t>
  </si>
  <si>
    <t>El PETI vigente cumple los 6 criterios definidos en la evaluación. Durante el último trimestre del año se formulará el próximo PETI, de acuerdo con los líneas de la guía para la construcción del PETI vigente.</t>
  </si>
  <si>
    <t>1. Sumatoria de Avance de los proyectos estratégicos de TI que tenían actividades planeadas para el periodo: 524
2. Cantidad de proyectos estratégicos de TI que tenían actividades planeadas para el periodo: 9</t>
  </si>
  <si>
    <t>1. Innovación y prototipado de soluciones: 63%
2. Integración de las pruebas ECDF y Saber 359 con los procesos misionales existentes: 45%
3. Arquitectura Empresarial: 65%
4. Gestión de armado: 75%
5. Gestión de ítems: 57%
6. Pruebas por computador PLEXI: 75%
7. sistema de calificación del Instituto: 20%
8. Sistema misional Prisma: 69%
9. Sistema de Gestión de seguridad de la Información en el Icfes: 55%</t>
  </si>
  <si>
    <t>1.DireccionamientoEstrategico/Evidencia50_DocumentoDiagnosticoECDF_359.docx</t>
  </si>
  <si>
    <t>V1:Actividades Ejecutadas: 6 (ECDF) + 3 (SB359) 
V2:Actividades Planeadas: 8 (ECDF) + 12 (SB359)
Resultado: 45%</t>
  </si>
  <si>
    <t>Las actividades propuestas fueron desarrolladas dentro de los tiempos establecidos en el cronograma definido en el plan de trabajo</t>
  </si>
  <si>
    <t>La evidencia se encuentra en la carpeta Direccionamiento Estratégico/Proyecto de Innovación y Prototipado: 
1. Evidencia53.DT_Evaluacion_Tecnologias.docx
https://drive.google.com/drive/folders/1S6lWlen9jSklgBTe1tm-zF8_Qfuy0mMc</t>
  </si>
  <si>
    <t>Documento Oportunidades de mejora</t>
  </si>
  <si>
    <t>Documento de Evaluaciones de tecnologías</t>
  </si>
  <si>
    <t>V1:N° de prototipos ejecutados :4
V2:N° de prototipos planeados : 6
Resultado: 67 %</t>
  </si>
  <si>
    <t>Se realiza prototipos en herramientas de interacción de videos</t>
  </si>
  <si>
    <t>V1:N° de pruebas de concepto ejecutadas: 5
V2:N° de pruebas de concepto planeadas: 8
Resultado: 63 %</t>
  </si>
  <si>
    <t>Se realiza prueba de concepto de herramientas para interacción de videos</t>
  </si>
  <si>
    <t>4 servicios implementados
/
6 servicios planeados a ser implementados (acumulado)</t>
  </si>
  <si>
    <t>Para el periodo de corte de este informe no se tienen desarrollos programados. Sin embargo, ya se entregaron a desarrollo los requerimientos para la implementación del web service de consulta a la base de datos ANI de la Registraduría (RNEC) y del nuevo WS de consulta de resultados y, se viene adelantando la especificación para la implementación de los WS de consulta al DUE (MEN). Avance del 100% en la implementación de los 2 WS Recaudo (Bancos) y 2 WS SIMAT (MEN). Para el WS Recaudo está en desarrollo el WS paramétrico para consumo de los servicios del ICFES por parte del banco.</t>
  </si>
  <si>
    <t>1.DireccionamientoEstrategico/Evidencia58_59_CronogramaAprovisionamiento.mpp
2.DireccionamientoEstrategico/Evidencia58_59_CronogramaInforme_Aplicación.mpp
3.DireccionamientoEstrategico/Evidencia58_59_CronogramaInscripción.mpp
4.DireccionamientoEstrategico/Evidencia58_59_CronogramaResultados.mpp
5.DireccionamientoEstrategico/Evidencia58_59_ConsolidadoProyectos.xlsx
https://drive.google.com/drive/u/0/folders/135GkSC4kmLB1u_r-aukzbax1aNVCTDON</t>
  </si>
  <si>
    <t>Las variables son las actividades definidas en los cronogramas de cada uno de los productos:
* Inscripción:74%
* Aprovisionamiento: 99%
* Gestión: 32%
* Resultados: 46%
* Informe Aplicación: 62%
Portafolio PRISMA: 69%</t>
  </si>
  <si>
    <t>1.DireccionamientoEstrategico/Evidencia61_62_PPC_Plan_Direccion_de_Proyecto.docx
2.DireccionamientoEstrategico/Evidencia61_62_PPC_ProjectCharter.docx
3.DireccionamientoEstrategico/Evidencia61_62_CronogramaLectura.mpp
4.DireccionamientoEstrategico/Evidencia61_62_CronogramaCodificación.mpp
https://drive.google.com/drive/folders/135GkSC4kmLB1u_r-aukzbax1aNVCTDON</t>
  </si>
  <si>
    <t>V1: Número de actividades ejecutadas del plan de trabajo: 2
V2: Número de actividades planeadas en el plan de trabajo: 10
Resultado: 20%</t>
  </si>
  <si>
    <t>Durante el tercer trimestre, dadas las necesidades del negocio, se ha tenido que replantear el plan de trabajo definido para el proyecto, dando alcance para el piloto de calificación de la prueba Saber 359, este piloto contempla las actividades necesarias para realizar el proceso de calificación y codificación, por fuera de Análisis de ítems y del módulo de pregunta abierta. El esquema de trabajo definido para este piloto es funcional para las diferentes pruebas que se aplican en el Instituto, da tal forma permitirá hacer el apagado de los módulos de Análisis de ítems y de Pregunta abierta de Interactivo.</t>
  </si>
  <si>
    <t>(9/16)*100</t>
  </si>
  <si>
    <t>Durante el trimestre se trabajó con la Subdirección de Análisis y Divulgación para determinar el mapa de información de esta.</t>
  </si>
  <si>
    <t>Mapa de Información en Bizagi: https://drive.google.com/file/d/1pcYp2mCASd7mGfEz8s9tnMkR8uSDTX9Q/view?usp=sharing
Matriz CRUD: https://docs.google.com/spreadsheets/d/1szXDH7EseNMO24vWCvklG7JiDEC5Q56oOehUI5e8G3U/edit?usp=sharing</t>
  </si>
  <si>
    <t>(1/10)*100</t>
  </si>
  <si>
    <t>Definición de la priorización de las unidades de información y el líder de las mismas. A cada área se presentó su mapa de información y las unidades que deben ser lideradas por cada una de ellas para su validación. Ya se validó con las nueve (9) áreas trabajadas</t>
  </si>
  <si>
    <t xml:space="preserve">Presentación del mapa para cada área:
OAP: https://docs.google.com/presentation/d/1DRNOEqCVHWXqPX3_d3uEk1UR2X5r2KObGcpuqwVWm1A/edit?usp=sharing
OGPI: https://docs.google.com/presentation/d/1-YT8dgXfzp7BIvndvTwpLPZFUtePhj-GB2dBB1pkdEY/edit?usp=sharing
UAC: https://docs.google.com/presentation/d/1cf5xWKZMSlmELqbg5lfN0UbzNHVFtc0YrpWmjjagvNE/edit?usp=sharing
STH: https://docs.google.com/presentation/d/1ZRb8e-CekXc6K7x-5ByjuiyVUUnVjI8T8xOlWYIYrEE/edit?usp=sharing
SAySG: https://docs.google.com/presentation/d/151a1-9gi-6uKYkeFun4GEsIC_Cy6vHg_sVrnb9sNrac/edit?usp=sharing
SFC: https://docs.google.com/presentation/d/1pGLVYEArVj692-DSzm_59fheM4ojf0Tc2RK666C8RP4/edit?usp=sharing
SDI: https://docs.google.com/presentation/d/18-HiIzbIkd0oAZaQPIR75SeVQAtSiHN-gcauLG8gZds/edit?usp=sharing
SE: https://docs.google.com/presentation/d/1NeXXLwlqVfsfLz1NoQr1T07CEY8brtVb3QXOFGSzbD4/edit?usp=sharing
SAyD: https://docs.google.com/presentation/d/1qo3KW9jWkyN7hjTmSkRBEiSUdphjiE98tiMoZKL8j3M/edit?usp=sharing
Presentación mesa técnica de gobierno: https://docs.google.com/presentation/d/1W40jf2lfrHGCpJfU5e98tpfWSJUKBEubgC4DuX2gHKI/edit?usp=sharing
</t>
  </si>
  <si>
    <t>Actividades ejecutadas: 43
Actividades planeadas: 68</t>
  </si>
  <si>
    <t>La evidencia se encuentra:
https://docs.google.com/spreadsheets/d/16ct0ge2VfrRrp1vYI7oB1VWB9F1DQRC-WHnYxOiFAl0/edit?usp=sharing</t>
  </si>
  <si>
    <t>Actividades ejecutadas: 12
Actividades planeadas: 22</t>
  </si>
  <si>
    <t>La evidencia se encuentra en la carpeta Valores para resultados/SGSI/5:
https://drive.google.com/drive/folders/1yY_58QLZEme3azXHxbmdZT3RFUp5j1n-</t>
  </si>
  <si>
    <t>Actividades ejecutadas: 3
Actividades planeadas: 6</t>
  </si>
  <si>
    <t>Se realizó la presentación a los gestores de calidad y personal de las áreas sobre la metodología con el correspondiente cronograma para el análisis y valoración de riesgos de seguridad de la información en 8 procesos del instituto, se realizaron mesas de trabajo como apoyo al análisis, donde se identificaron los riesgos para los activos de información clasificados como críticos y altos para los 8 procesos seleccionados, además se apoyó en la definición de los planes de tratamiento.</t>
  </si>
  <si>
    <t>Las evidencias se encuentran en la carpeta Valores para Resultados/SGSI:
https://drive.google.com/drive/folders/109l7K2ztjAzTrb_e83ZxhPryZKBDtivK</t>
  </si>
  <si>
    <t>V1: Actividades ejecutadas: 22
V2: actividades planeadas: 33</t>
  </si>
  <si>
    <t xml:space="preserve"> De lo planeado en el segundo trimestre hicieron falta 6 actividades : 4 relacionadas con BDD, una con SonarQube y 1 de Bamboo.	</t>
  </si>
  <si>
    <t>Las evidencias se encuentran en la carpeta Valores para resultados: 
1. Evidencia19_CicloVida_Seguimiento.xlsx
https://drive.google.com/drive/u/0/folders/1DBjqrzfVPDXxw3ECyLxQguX96-Mkq-ul</t>
  </si>
  <si>
    <t>1. ValoresParaResultados/Evidencia20_CicloVida_Pruebas_unitarias.docx
2. ValoresParaResultados/Evidencia20_CicloVida_TDD.docx
https://drive.google.com/drive/u/0/folders/1DBjqrzfVPDXxw3ECyLxQguX96-Mkq-ul</t>
  </si>
  <si>
    <t>V1: Número de módulos configurados para integración continua: 1
V2: Número de módulos planeados: 2</t>
  </si>
  <si>
    <t>Dentro del plan de trabajo se planteó realizar la integración continua de 2 módulos : Instrumentos de evaluación e Informe de aplicación.
* La integración del módulo de instrumentos se realizó con las herramientas existentes en un ambiente de pruebas controlado en el cual se logró la validación de todo el flujo de integración .
* La integración del segundo módulo, informe de aplicación, se planea realizarse cuando ya se encuentre instalada la suite Atlassian.</t>
  </si>
  <si>
    <t>Las evidencias se encuentran en la carpeta Valores para resultados: 
1. Evidencia21_PlanTrabajo_CI-CD.xlsx
https://drive.google.com/drive/u/0/folders/1EAMALSW4Haw72HhNdqMdf31XXpRuHOWH</t>
  </si>
  <si>
    <t>Informe ejecutado: 1
Informes planeados: 2</t>
  </si>
  <si>
    <t xml:space="preserve">El seguimiento realizado durante el trimestre se mide de acuerdo a los informes de ejecución. para la evidencia se adjunta el del ultimo mes. </t>
  </si>
  <si>
    <t>La evidencia se encuentra en la carpeta Valores para resultados/Evidencia 20: Formular y ejecutar el modelo de servicios para la ejecución de pruebas funcionales y no funcionales:
1. 21 - PRU_INFORME_ACTIVIDADES_PRUEBAS_092019.docx</t>
  </si>
  <si>
    <t>V1: # mantenimientos realizados Plan de mantenimiento de servicios tecnológicos 20
V2: # mantenimientos programados Plan de mantenimiento de servicios tecnológicos 18</t>
  </si>
  <si>
    <t>Las evidencias se encuentran en la carpeta Valores para resultados/23:
1. Documentación de Procesos.
2. EsquemaTrabajoOperación.pptx
https://drive.google.com/open?id=1SvOUT0yr0VJ8ysiT6GyGPhsAf3FzTW0f</t>
  </si>
  <si>
    <t>Durante el trimestre se planearon 6 entregas a ambiente productivo para ser Operadas, estas hacen referencia a Publicación de resultados Avancemos 4,6,8 Segundo semestre, Publicación de Resultados de Saber TyT Primer Semestre, Servicios de Recaudo, Inscripción 3,5,9 y Servicios SIMAT. Este indicador queda en 6/6 aunque con varios retrasos en la entrega por parte del equipo de SDA.</t>
  </si>
  <si>
    <t>Se crea documento con el levantamiento de información gral, desarrollo, infraestructura , ambientes , documentación, licenciamiento e interoperabilidad de las aplicaciones de apoyo a la gestión del Icfes</t>
  </si>
  <si>
    <t>1. ValoresParaResultados/Evidencia27_InventarioAplicacionesInternas.xlsx
https://drive.google.com/drive/u/0/folders/1DBjqrzfVPDXxw3ECyLxQguX96-Mkq-ul</t>
  </si>
  <si>
    <t>Se crea documento de plan de trabajo para el año en curso, para las aplicaciones de apoyo a la gestión del Icfes.dependiendo de la naturaleza y alcance de cada aplicación</t>
  </si>
  <si>
    <t>1. ValoresParaResultados/Evidencia28_PlanTrabajo_AplicacionesInternasApoyo.xlsx
https://drive.google.com/drive/u/0/folders/1DBjqrzfVPDXxw3ECyLxQguX96-Mkq-ul</t>
  </si>
  <si>
    <t>Las variables son las actividades definidas en los frentes de trabajo y se reporta el avance para cada uno:
1. ERP: 100%
2. Gestor documental: 98%
3. Centro de soluciones Icfes: 100%
4. Certificados de retención: 78%
5. Certificados laborales: 0%
6. Certificados de resultados 94%
7. Bonos pensionales: 100%
8.Operativo Icfes: 0%
Porcentaje de avance general del cronograma: 71%</t>
  </si>
  <si>
    <t>Las evidencias se encuentran en la carpeta Valores para resultados: 
1. Evidencia27_Centro de soluciones.PNG
2. Evidencia27_Certificados apostilla.PNG
3. Evidencia27_Certificados de retencion.PNG
4. Evidencia27_Gestor documental.PNG
https://drive.google.com/drive/u/0/folders/1DBjqrzfVPDXxw3ECyLxQguX96-Mkq-ul</t>
  </si>
  <si>
    <t>Número de conjuntos de datos publicados = 18
Número de conjuntos de datos planeados publicar = 25</t>
  </si>
  <si>
    <t>La evidencia se encuentra en la carpeta Evaluación de resultados: 1. Informe publicación FTP y datos abiertos Tercer Trimestre 2019.pdf https://drive.google.com/drive/folders/1-wg_nO4xGO9DSBdyRk73DVPHSZxCfSdo</t>
  </si>
  <si>
    <t>V1: actividades ejecutadas = 7
V2: actividades planeadas = 12
Resultado = 58%</t>
  </si>
  <si>
    <t>Se aplicó instrumento generado (encuesta) para la caracterización de usuarios del Sistema.
Se generaron fichas de caracterización de Usuarios.</t>
  </si>
  <si>
    <t>Las evidencias se encuentran en la carpeta InformaciónComunicación:
1. Evidencia13_ResultadosEncuesta_1 octubre 2019.xlsx
2. Evidencia13_FichasCaracterizacionUsuarios.xlsx
https://drive.google.com/drive/u/0/folders/1uOl8zwgy6wSonCM7-YuXd0Tm0YauOSSY</t>
  </si>
  <si>
    <t>V1: mejoras implementadas = 10
V2: mejoras planeadas = 13
Resultado = 77%</t>
  </si>
  <si>
    <t>Se personalizó los contenidos de la sección Yo Soy.
Se habilitó un acceso directo para pagos por PSE.</t>
  </si>
  <si>
    <t>Las evidencias se encuentran en la carpeta InformaciónComunicacion:
1.Evidencia14_MejorasImplementadas.pdf
https://drive.google.com/drive/u/0/folders/1uOl8zwgy6wSonCM7-YuXd0Tm0YauOSSY</t>
  </si>
  <si>
    <t>V1: nuevas func implementadas = 6
V2: nuevas func planeadas = 10
Resultado = 60%</t>
  </si>
  <si>
    <t>Se implementó mecanismo para transmisiones en vivo</t>
  </si>
  <si>
    <t>Las evidencias se encuentran en la carpeta InformaciónComunicacion:
1.Evidencia15_Transmisión en vivo.png
https://drive.google.com/drive/u/0/folders/1uOl8zwgy6wSonCM7-YuXd0Tm0YauOSSY</t>
  </si>
  <si>
    <t>V1:N° integrac. implementadas = 7
V2:N° integrac. func planeadas = 8
Resultado = 88%</t>
  </si>
  <si>
    <t>Se integró plataforma para la inscripción a seminarios de investigación</t>
  </si>
  <si>
    <t>Las evidencias se encuentran en la carpeta InformaciónComunicacion:
1. Evidencia16_Inscripcion Seminarios.png
https://drive.google.com/drive/u/0/folders/1uOl8zwgy6wSonCM7-YuXd0Tm0YauOSSY</t>
  </si>
  <si>
    <t>No se han realizado para este trimestre requerimientos de integración de modelo de datos de interactivo - prisma.</t>
  </si>
  <si>
    <t>37 requerimientos ejecutados
/
7 requerimientos planeados.</t>
  </si>
  <si>
    <t>37 Formatos de despliegue solicitados</t>
  </si>
  <si>
    <t>Las evidencias se encuentran en la carpeta InformaciónComunicacion:
1. EvidenciaArq_Datos_Despliegues
https://drive.google.com/drive/u/0/folders/19ha6GzGdSAkwO4kG-tdZ25IRb7_Y6haD</t>
  </si>
  <si>
    <t>No se han realizado para este trimestre requerimientos de diseños de datos que contemplen datos maestros.</t>
  </si>
  <si>
    <t>Videos planeados: 2
Videos realizados y publicados: 2</t>
  </si>
  <si>
    <t>La siguiente información corresponde la actividad "Generar y publicar video tutoriales de los módulos que hacen parte del sistema de información misional dirigidos a la ciudadanía:
Elaborar video tutoriales y realizar la publicación, de los módulos de Inscripción y recaudo, Informe de aplicación, consulta de citación y publicación de resultados para las diferentes aplicaciones que realiza el ICFES" para el tercer trimestre de 2019</t>
  </si>
  <si>
    <t>Las evidencias se encuentran en la carpeta InformaciónComunicación:
1. Evidencia21_CambioContraseña.mp4
2. Evidencia21_Plexi2.mp4
https://drive.google.com/drive/u/0/folders/1uOl8zwgy6wSonCM7-YuXd0Tm0YauOSSY</t>
  </si>
  <si>
    <t>Número de informes construidos = 30
Número de informes planeados = 40</t>
  </si>
  <si>
    <t>Se incrementa la cantidad de reportes planeados de acuerdo con las necesidades que han surgido durante el transcurso del año y el enfoque que se da a los reportes.</t>
  </si>
  <si>
    <t>1. GestiondelConocimiento/AnaliticaInstitucional/Evidencia7.Informe de Generación de informes de analítica institucional Primer Trimestre 2019.pdf
https://drive.google.com/drive/folders/1JMZ0lt5ljuUMlPRVSKdOp71ISRqKh3TQ</t>
  </si>
  <si>
    <t>6 actividades terminadas efectivamente/ 6 actividades a ejecutar de manera oportuna= 1  *100= 100%</t>
  </si>
  <si>
    <t>50 actividades realizadas X 100% dividido por las 54 actividades proyectadas = 92%</t>
  </si>
  <si>
    <t>Se han ejecutado la mayoría de las actividades del Anexo 3 para rendición de cuentas, de las 54 actividades proyectadas se han ejecutado 50, algunas a punto de llegar al 100%.</t>
  </si>
  <si>
    <t>147160997395 / 204181000000</t>
  </si>
  <si>
    <t>La entidad ha presentado un recaudo del 72.1% del total previsto para la vigencia</t>
  </si>
  <si>
    <t>23218228614 / 29746170962</t>
  </si>
  <si>
    <t xml:space="preserve">La entidad ha realizado pagos equivalentes al 78.1% de los compromisos adquiridos por gastos de funcionamiento. Sin embargo ha cumplido con el 100% de los giros a terceros, conforme a lo establecido en las circulares de pago a contratistas, pasantes, proveedores, empleados y entidades externas. </t>
  </si>
  <si>
    <t>67653126572 / 129558813868</t>
  </si>
  <si>
    <t xml:space="preserve">La entidad ha realizado pagos equivalentes al 52,2% de los compromisos adquiridas por gastos de operación comercial. Sin embargo ha cumplido con el 100% de los giros a terceros, conforme a lo establecido en las circulares de pago a contratistas, pasantes, proveedores, empleados y entidades externas. </t>
  </si>
  <si>
    <t>5987144340 /  12192908986</t>
  </si>
  <si>
    <t xml:space="preserve">La entidad ha realizado pagos equivalentes al 49.1% de los compromisos adquiridos por gastos de inversión. Sin embargo ha cumplido con el 100% de los giros a terceros, conforme a lo establecido en las circulares de pago a contratistas, pasantes, proveedores, empleados y entidades externas. </t>
  </si>
  <si>
    <t>171006059832 / 4454733035 = 38.4 veces</t>
  </si>
  <si>
    <t>El indicador  "Razón de liquidez" equivalente a 38.4 veces refleja que la entidad dispone de suficientes recursos de liquidez para atender las obligaciones con proveedores  y contratistas al 30  09  2019,  concluyendo que la entidad tiene un alto volumen de recursos corrientes. Lo anterior se traduce en  excedentes de liquidez,  invertidos  de acuerdo con  las normas del portafolio de inversiones  y generan rendimientos con los cuales se financia parte del presupuesto de gastos de la entidad . Con respecto al estándar del indicador situado en 1 veces, la entidad cumple con el mismo.</t>
  </si>
  <si>
    <t>4749056275 / 359629880145 = 1.3%</t>
  </si>
  <si>
    <t>40072294636 / 359629880145 =11.1%</t>
  </si>
  <si>
    <t>El indicador  " Rendimiento activo total",  con corte a 30 09 2019,  equivalente a 11.1%, refleja que el resultado financiero de la entidad  en el tercer trimestre presenta un resultado favorable, utilidad por $40.072 millones de pesos. Por razones estructurales de la prestación y recaudo de los servicios de evaluación, así como de los ingresos por rendimientos financieros generados por los excedentes de liquidez e inversiones en TES,  el comportamiento del indicador   mejoró con el avance de la vigencia en curso. El nivel  del indicador,   cumple con respecto al fijado para el tercer trimestre que equivale a 0.75%</t>
  </si>
  <si>
    <t xml:space="preserve">http://www.icfes.gov.co/web/guest/dimensión-de-talento-humano
</t>
  </si>
  <si>
    <t>Durante el tercer trimestre se programaron y realizaron 12 capacitaciones incluidas en el PIC
Las más destacadas fueron:
- Curso de comunicación asertiva
- Teoría y práctica de las tres líneas de defensa en el modelo MIPG
- Análisis del sector y estudio de mercado
- Redacción de contenidos y realización de vídeos para plataformas digitales</t>
  </si>
  <si>
    <t>http://www.icfes.gov.co/web/guest/dimensión-de-talento-humano</t>
  </si>
  <si>
    <t xml:space="preserve">Plan de SST - 2019: http://www.icfes.gov.co/web/guest/dimensión-de-talento-humano
- Se cuenta con los soportes de la socialización de los documentos en la carpeta compartida de la Subdirección de Talento Humano \\Icfesserv5\thumano$\ARCHIVO DE GESTIÓN\2019\SG-SST\Documentos del SG-SST\Indicadores </t>
  </si>
  <si>
    <t>91 actividades del plan/ avance de las actividades</t>
  </si>
  <si>
    <t xml:space="preserve">informe de seguimiento de control interno </t>
  </si>
  <si>
    <t>Plan PA192-063 en el aplicativo DARUMA</t>
  </si>
  <si>
    <r>
      <t>Numerador(</t>
    </r>
    <r>
      <rPr>
        <i/>
        <sz val="11"/>
        <color theme="1"/>
        <rFont val="Arial"/>
        <family val="2"/>
      </rPr>
      <t>Total número de IES nuevas</t>
    </r>
    <r>
      <rPr>
        <sz val="11"/>
        <color theme="1"/>
        <rFont val="Arial"/>
        <family val="2"/>
      </rPr>
      <t>): 16
Denominador (</t>
    </r>
    <r>
      <rPr>
        <i/>
        <sz val="11"/>
        <color theme="1"/>
        <rFont val="Arial"/>
        <family val="2"/>
      </rPr>
      <t>total número de IES que presentaron propuesta</t>
    </r>
    <r>
      <rPr>
        <sz val="11"/>
        <color theme="1"/>
        <rFont val="Arial"/>
        <family val="2"/>
      </rPr>
      <t xml:space="preserve">): 46
</t>
    </r>
    <r>
      <rPr>
        <b/>
        <sz val="11"/>
        <color theme="1"/>
        <rFont val="Arial"/>
        <family val="2"/>
      </rPr>
      <t xml:space="preserve">Resultado: </t>
    </r>
    <r>
      <rPr>
        <sz val="11"/>
        <color theme="1"/>
        <rFont val="Arial"/>
        <family val="2"/>
      </rPr>
      <t xml:space="preserve">34.78%
</t>
    </r>
  </si>
  <si>
    <t>Las acciones planeadas para el trimestre tuvieron una ejecución del 100%</t>
  </si>
  <si>
    <t>\\icfesserv5\planeación$\2019\Desarrollo Organizacional\PAAC\MONITOREO OAP</t>
  </si>
  <si>
    <t xml:space="preserve">Los planes de tratamiento de la gestión del riesgo ha sido baja  puesto que desde el mes de Agosto, se aprobó la matriz de riesgos. Adicional a esto ha habido unos avances medios de las actividades de la rendición de cuentas, las cuales están a tiempo. </t>
  </si>
  <si>
    <t xml:space="preserve">Las actividades  del plan han sido desarrolladas por los profesionales de la OAP y tienen su evidencia dentro  del aplicativo DARUMA </t>
  </si>
  <si>
    <t>\\icfesserv5\planeación$\2019\Proyectos SPI</t>
  </si>
  <si>
    <t xml:space="preserve">
\\ICFESSERV5\planeación$\2019\Oficina PMO </t>
  </si>
  <si>
    <t>Durante el período de reporte de este informe, se realizó la contratación de la nueva funcionaria encargada del EGP, quien adelantará la implementación de la metodología y que a su vez realizará la revisión del documento de diseño del EGP, para formular las actividades necesarias para la implementación de la estrategia.  De igual manera se realizó la articulación con la STH para definir el alcance y objetivos del curso de formación sobre bases del PMI que se realizará en el mes de octubre y noviembre con la Universidad del Rosario para los potenciales Gerentes de proyecto.</t>
  </si>
  <si>
    <t>Documento construido en formato Word y revisadas las líneas de servicio por parte de la Oficina Asesora de Proyectos de Investigación y la Dirección de Evaluaciones. El documento se encuentra en proceso de diagramación</t>
  </si>
  <si>
    <t>\\ICFESSERV5\académica$\EXAMEN ESTADO AC\AC20191\Manuales_Calificacion, \\icfesserv5\académica$\EXAMEN ESTADO AC\AC20191\CALIFICACIÓN, http://hefesto.icfes.gov.co/administrador/MAQUINA-CALIFICACIÓN-SABER, \\icfesserv5\académica$\EXAMEN ESTADO AC\AC20191\INSE, \\icfesserv5\académica$\EXAMEN ESTADO AC\histCal11, \\icfesserv5\Analisisitems$\SABER11\20191\Pilotos_Calibracion, \\icfesserv5\académica$\2019_investigaciones\Artículos\DIF_matching</t>
  </si>
  <si>
    <t xml:space="preserve">12 actividades terminadas efectivamente/ 12 actividades planteadas= 1 *100= 100% </t>
  </si>
  <si>
    <t>Para el tercer trimestre del año, se realizaron actividades como: versión final de informe muestral TYT prueba por computador
Generación revisión de análisis de ítem inicial - Saber TYT
Generación y revisión de análisis de ítem calibración - Saber TYT
Generación y revisión de análisis de ítem pilotos - Saber TYT
Revisión y calificación del manual de calificación
Generación y revisión de análisis de ítem de la prueba electrónica Saber TYT
Realizar los ajustes al manual de calificaciones de Saber TyT
Capacitación fase I Análisis y divulgación
Asistencia a comité técnico de área de generación de arte factos
Ejecución y revisión de análisis de ítems pilotos de la prueba Saber TYT
Ejecución de 3 diferentes escenarios de calibración analitem papel Saber Ty T de acuerdo a los resultados de DIF
Ejecución y revisión de análisis de ítems pilotos para calibración y construcción de archivo candidatos para eliminar</t>
  </si>
  <si>
    <t>Vhttps://es.overleaf.com/Project/5d09066df4c045267dc18499
\\icfesserv5\Analisisitems$\SABERTYT\20192\Inicial\Doc.
\\icfesserv5\Analisisitems$\SABERTYT\20192\Calibración\Doc.
\\icfesserv5\Analisisitems$\SABERTYT\20192\Inicial
\\icfesserv5\académica$\ECAES_EK\ECAES_2019\EK20192\0.Manual_Calificacion\0.Revision_Calificacion
//SEAMMORENO/Users/ammoreno/Desktop/Backup240619/Solicitudes/AnalitemTyT20191/Calibración
https://www.overleaf.com/7957535671jhghcrvxjkyd
\\icfesserv5\académica$\Subdireccion_de_Estadistica\COMUNICACIONES\Capacitaciones\AnalisiYDivulgacion
https://docs.google.com/presentation/d/1_dvdGgwPmw_ECmlVhERNg3GOy_KoxShswKcXUyLpQSk/edit#slide=id.p1
\icfesserv5\Analisisitems$\SABERTYT\20192\Pilotos\Doc.
://SEAMMORENO/Users/ammoreno/Desktop/Backup240619/Solicitudes/AnalitemTyT20191/Calibración
\\icfesserv5\Analisisitems$\SABERTYT\20192\Pilotos_Calibracion\Doc.</t>
  </si>
  <si>
    <t>\\icfesserv5\académica$\SABER\SABER_2017\VerticalScaling\Simulación, \\icfesserv5\académica$\SABER\SABER_2019\muestraSB2019 - Oficial\doc.</t>
  </si>
  <si>
    <t>Para este tercer trimestre se realizó el Monitoreo pre-piloto instrumentos de la prueba socio-emocionales para SABER 359, la generación de contenido para documento sobre metodología de análisis y calificación de SABER 359, generación de capitulo 1 y 2 inicial para documento sobre metodología de análisis de Saber 359, generación y validación de insumos con información socioeconómica para actualización del FTP,  consolidación de informe de diseño muestral prueba piloto de acuerdo a retroalimentación dada y validación de marcos frente a PRISMA</t>
  </si>
  <si>
    <t>https://es.overleaf.com/Project/5c7849a0b91383699645c299, \\192.168.200.228\académica$\SABER\SABER_2019\Valida_SIMAT,  https://www.overleaf.com/Project/5d388222fd72685754ae07c9, https://www.overleaf.com/Project/5d388222fd72685754ae07c9, https://drive.google.com/drive/u/1/folders/1DR3PXp07TwYzzRPHMmMsZbr_PfV0JL28</t>
  </si>
  <si>
    <t>Piloto República Dominicana, Prueba Mayores,  prueba de patrulleros para ascenso a grado Subintendente, Prueba TyT para policías.</t>
  </si>
  <si>
    <t>\\icfesserv5\académica$\ECAES_EK\ECAES_2019\EK20191\20191_TyT_PONAL\1.Calificacion_Ejercicio_Alex, \\icfesserv5\académica$\ECAES_EK\ECAES_2019\EK20191\3.Ejercicio_liberando, \\Alqkcordoba\2019</t>
  </si>
  <si>
    <t>1. Actualización de fichas técnicas "Taller Construcción PND y Construyendo país" ya utilizadas y generación de nuevas a pedido de la DG, para un total de 22
2. Avances de 3 líneas de investigación a modo de acuerdo con el cronograma en cada una de las líneas.
3. Estrategia de inclusión INSOR.</t>
  </si>
  <si>
    <t xml:space="preserve">1. https://www.facebook.com/icfescol/videos/2797398856944180/ , https://www.facebook.com/icfescol/videos/329284161304101/ y https://www.facebook.com/icfescol/videos/532745823923935/
2. https://drive.google.com/drive/u/0/folders/10I6V-GbcwsHn2OE8l1gwv2ANASdR9nEJ
3. https://drive.google.com/drive/u/0/folders/1dCfrl47mP_UWr_0ovgqN4EJRIqPtkl07
4. http://www.icfes.gov.co/web/guest/encuentrosregionales , http://www.icfes.gov.co/web/guest/divulgacion-saber-11-2019 , http://www.icfes.gov.co/web/guest/divulgacion-saber-pro-2019 y http://www.icfes.gov.co/#Madres,%20Padres%20y%20Cuidadores
5. http://www.icfes.gov.co/piezas-digitales-para-madres-padres-y-cuidadores y http://www.icfes.gov.co/piezas-digitales-para-secretarias-de-educación
6. https://drive.google.com/drive/u/0/folders/1Ebkkx3jYrQgUT5AZjjRg_j21xa2uFEch , https://drive.google.com/drive/u/0/folders/1OmErClxerf8Qojx6iKsaezFdStpUwj6Z , https://drive.google.com/drive/u/0/folders/1SIUj2Qydz2GFDvadw8TqFJmBKGpsWoEj  y https://drive.google.com/drive/u/0/folders/1piv2PjvqKWDJ3jEuATK0bYEJfObhilDg </t>
  </si>
  <si>
    <t>La Subdirección de Diseño de Instrumentos proyectó construir durante toda la vigencia de 2019, un total de 4.651 ítems para los exámenes Saber 3°, 5° y 9°, Saber 11, Saber TyT y Saber Pro.
Sin embargo, como meta de construcción del tercer trimestre, el área estimo la necesidad de construir el 40% de la totalidad de ítems, correspondiente a 1.860 preguntas. Así las cosas, a corte del 30 de septiembre de 2019, la Subdirección logró la construcción de las 1.860 preguntas para los exámenes Saber 3°, 5°y 9° y Saber Pro distribuidos de la siguiente manera:
a) Para el examen Saber 3°, 5°y 9° se ha construido 1.732 ítems.
b) Para el examen Saber Pro se ha construido 128 ítems.</t>
  </si>
  <si>
    <t xml:space="preserve">La evidencia de las actividades realizadas, se encuentran en las siguientes rutas de acceso:
\\192.168.200.228\comitestecnicosdearea$\SDI\Comités\SABER 11.°\INCLUSIÓN
\\192.168.200.228\comitestecnicosdearea$\SDI\Comités\SABER PRO\ESTUDIO PROYECTUAL - PROYECTO DE ARQUITECTURA
</t>
  </si>
  <si>
    <t xml:space="preserve">link en el cual reposan las actas y el cronograma de los CTA.:
\\192.168.200.228\comitestecnicosdearea$\SDI\Comités\SABER 11.°\INCLUSIÓN
\\192.168.200.228\comitestecnicosdearea$\SDI\Comités\SABER PRO\
\\192.168.200.228\comitestecnicosdearea$\SDI\Comités\SABER 359 </t>
  </si>
  <si>
    <t>La Subdirección de Diseño de Instrumentos proyectó elaborar, diagramar y publicar un total de 48 guías de orientación durante la vigencia 2019. Sin embargo, para el tercer trimestre, la meta establecida fue lograr la  elaboración, diagramación y publicación de 46 guías de orientación.
Así las cosas, a corte del 30 de septiembre de 2019, la dependencia logró la elaboración de las 46 guías de orientación.  Las guías de orientación publicadas por la dependencia son:
una guía de orientación para Saber TyT 2019-1 de competencias genéricas y 3 de competencias específicas, y una guía de orientación para Avancemos 4 6 8, una guía de orientación para Saber 11 A, una guía de orientación para Saber 11 B, una guía de orientación para Saber TyT 2019-2 de competencias genéricas y 3 de competencias específicas para la misma aplicación, y una guía de orientación para Saber Pro 2019 competencias genéricas, 34 guías  para Saber Pro 2019 competencias específicas.
Adicionalmente, se empezaron a hacer cambios en el diseño de las guías de orientación, para que sean materiales más fáciles de leer y con información más clara y precisa sobre los diferentes exámenes. Ayudando al instituto a mejorar la facilidad de comprensión que tienen los usuarios finales respecto a la información que brinda el Icfes.</t>
  </si>
  <si>
    <t xml:space="preserve">El 19 de mayo se realizó la aplicación piloto con estudiantes que presentaron Pre Saber en su versión de lápiz y papel. Este piloto consistió en hacer dos tipos de aplicaciones: i) electrónica (con 1478 estudiantes), y ii) versión adaptativa - CAT (con 1374 estudiantes). 
De manera complementaria, los estudiantes debían responder tres cuestionarios: i) Cuestionario sobre uso y preferencia de herramientas tecnológicas (23 ítems), ii) Cuestionario de aspectos motivacionales para el proceso de formación (17 ítems), y iii) Cuestionario de familia y entorno (31 ítems). Este ejercicio se hizo con el fin de obtener información sobre aspectos contextuales de los estudiantes.
Con todos los datos generados en dichas aplicaciones, se desarrollaron dos informes sobre el balance de CAT (Presaber y Precies), y, también se empezó a trabajar en tres informes adicionales: un documento de trazabilidad, un estudio de caso y un informe técnico. Con ello se espera documentar todos los hitos que se tuvieron en cuenta para la ejecución de este proyecto estratégico. </t>
  </si>
  <si>
    <t>Se realizaron los estudios previo, de mercado y de sector.
Se definieron los conversatorios del evento.
Se firmó el contrato con el operador logístico.
Se cerraron pre-inscripciones al evento con cerca de 4100 preinscritos.
Se seleccionaron los 6 trabajos del Call For Papers que serán presentados en el Seminario.</t>
  </si>
  <si>
    <t>Se realizaron estimaciones y revisión de literatura en el proyecto U.Rosario 
Se avanzó en las estimaciones, estadísticas descriptivas y revisión de literatura del proyecto Stem.
Ya se cuenta con un borrador del proyecto de investigación de Ser Pilo Paga que contiene estimaciones mejoradas y fue socializado en algunos espacios.
Se publicó el documento de trabajo relacionado con prestigio universitario. 
Se realizaron estimaciones del proyecto Avancemos 4°6°8°</t>
  </si>
  <si>
    <t>Se realizó la corrección de estilo de los ítems entregados a través de PRISMA y se realizo la diagramación de los ítems nuevos asociados al Examen 3, 5, 9.</t>
  </si>
  <si>
    <t>PRISMA / Banco de ítems</t>
  </si>
  <si>
    <t>Se realizó armado y diagramación deSaber 11A 2019-2 (Población general).
Se realizó armado y diagramación de Saber 11A 2019-2 (Discapacidad).
Se realizó armado y diagramación de Ponal Mayores 2019-2.
Se realizó armado y diagramación de Ponal 2019-1.
Se realizó armado y diagramación de Saber Pro 2019-2.
Se realizó armado y diagramación de Saber TyT 2019-2.</t>
  </si>
  <si>
    <t xml:space="preserve">Acta de la entrega de la base de datos depurada, de la Subdirección de Producción de Instrumentos a la Subdirección de Estadísticas </t>
  </si>
  <si>
    <t>Las evidencias se encuentran en la carpeta Direccionamiento Estratégico:
1. Evidencia40_preIcfesSaber11A_1.png
2. Evidencia40_preIcfesSaber11A_2.png</t>
  </si>
  <si>
    <t>Durante este trimestre se alcanzó la meta de aplicación de pruebas electrónicas propuestas y debido a los nuevos negocios se realizarán 2 mas. Por esta razón, se modifica el denominador de pruebas planeadas de 9 a 11. Durante el tercer trimestre del año, se realizó la aplicación de las siguientes pruebas:
1. Saber 11A INSOR, examen para la población con discapacidad auditiva, que se conto con la participación de 352 estudiantes. 
2. Pruebas de conocimiento Policial y Jurídico para el “Concurso para ingresar al curso de capacitación para ascenso al grado de Teniente Coronel" 2019, en la que se conto con la participación de 50 evaluados
3. Avancemos 4°,6° y 8°, segunda edición</t>
  </si>
  <si>
    <t xml:space="preserve">
Las evidencias se encuentran en la carpeta Direccionamiento Estratégico:
1.Evidencia41_InstalaciónSaber11A-INSOR.png
2.Evidencia41_PruebaMayoresPoliciaNacional.png
3. Evidencia41_Avancemos468.jpg</t>
  </si>
  <si>
    <t>Las evidencias se encuentran en la carpeta Direccionamiento Estratégico:
1. Evidencia42_actaReunion_DefiniciónCódigoItems.pdf
2. Evidencia42_Plan de trabajo ejercicio de Innovacióńn.docx
3. Evidencia42_Taller de Innovacióńn-Gestión de Items.pptx
https://drive.google.com/drive/folders/135GkSC4kmLB1u_r-aukzbax1aNVCTDON</t>
  </si>
  <si>
    <t>Las evidencias se encuentran en la carpeta Direccionamiento Estratégico:
1. Evidencia42_Taller de Innovación N° 2 - Gestión de Items.pptx
2. Evidencia42_Taller de Innovación N° 3 - Gestión de Items.pptx</t>
  </si>
  <si>
    <t xml:space="preserve">
Las evidencias se encuentran en la carpeta Direccionamiento Estratégico:
1. Evidencia43_Documento de Gestión de Armado.pdf</t>
  </si>
  <si>
    <t>El indicador se mide semestralmente, sin embargo durante el presente trimestre se ha continuado con la ejecución de los retos de máxima velocidad, los cuales están orientados a la implementación de los lineamientos de la Política de Gobierno Digital. 
Durante el último trimestre se proyecta realizar una segunda medición de avance de la política e incluir en la formulación del PETI las iniciativas requeridas para la alineación de las iniciativas y proyectos con el Plan Nacional de Desarrollo, el Plan Estratégico Sectorial y el Plan Estratégico Institucional</t>
  </si>
  <si>
    <t>Carpeta de consolidación de evidencias de los retos de máxima velocidad. https://www.maximavelocidad.gov.co
https://drive.google.com/drive/u/0/folders/0AGCHvSFjiDMKUk9PVA</t>
  </si>
  <si>
    <t>Las evidencias se encuentran en la carpeta Direccionamiento Estratégico: 
1. Evidencia50_PlanTrabajoIntegracion.xlsx</t>
  </si>
  <si>
    <t xml:space="preserve">Las evidencias se encuentran en la carpeta Direccionamiento Estratégico:
1. Carpeta: Evidencia50_ECDF
2. Carpeta: Evidencia50_SB359
</t>
  </si>
  <si>
    <t>Las evidencias se encuentran en la carpeta Direccionamiento Estratégico/Proyecto de Innovación y Prototipado: 
1. Evidencia54.DT_Oportunidades_de_Mejora.docx 
2. Evidencia54.FormularioRegistroTallerInnovacion.pdf 
3. Evidencia54.PresentacionDirectora-04072019.pdf 
4. Evidencia54.Reunión - Gestión del conocimiento - proceso ideación e innovación.pdf 
5. Evidencia54.Reunión - Preparación Segundo Ejercicio de Innovación Sistema de Gestión de Items.pdf 
6. Evidencia54.Reunión - Presentación Dirección General Resultados Talleres de Innovación.pdf 
7. Evidencia54.Reunión - Taller 1 Innovación Inscripción.pdf 
8. Evidencia54.Reunión - Taller 2 Innovación Inscripción.pdf 
9. Evidencia54.Reunión - Taller Gestión de Ítems - Segundo ejercicio de Innovación COCREAR.pdf 
10. Evidencia54.Taller de Innovación N° 2 - Gestión de Items.pdf
https://drive.google.com/drive/folders/1S6lWlen9jSklgBTe1tm-zF8_Qfuy0mMc</t>
  </si>
  <si>
    <t>La evidencia se encuentra en la carpeta Direccionamiento Estratégico/Proyecto de Innovación y Prototipado: 
Evidencia55.DT_Evaluacion_Tecnologias.docx
https://drive.google.com/drive/folders/1S6lWlen9jSklgBTe1tm-zF8_Qfuy0mMc</t>
  </si>
  <si>
    <t>Las evidencias se encuentran en la carpeta Direccionamiento Estratégico/Proyecto de Innovación y Prototipado: 
1. Evidencia56y57.Reunión revisión informe herramientas creación de videos.pdf
2. Evidencia56y57.Informe_Herramientas_Videos_Interactivos.pdf
https://drive.google.com/drive/folders/1S6lWlen9jSklgBTe1tm-zF8_Qfuy0mMc</t>
  </si>
  <si>
    <t>Las evidencias se encuentran en la carpeta Direccionamiento estratégico:
- Implementar servicios de intercambio de información: https://drive.google.com/drive/folders/1teO6UEQOSP6TtAlXFANkLEpxQpVlxTGa
WS ConsultaANI (RNEC):
Documentacion_Requerimiento_WS_RNEC_24072019
Correo 14082019_Aclaraciones WS RNEC
Correo 16082019_Aclaraciones adicionales de la RNEC
WS ConsultaResultados:
Documentacion_Requerimiento_WS_ConsultaResultados_V2_1_11092019
WS Recaudo:
Solicitud de Despliegue - WS Recaudo1_0
Documento_evidencias_Nivel2_ServicioConsultaRecaudo_ICFES_05092019
Documento_evidencias_Nivel2_ServicioNotificacionRecaudo_05092019
IO_FORMATO_FICHA_DE_SERVICIO V2_ICFES_RECAUDO_CONSULTA_18092019
IO_FORMATO_FICHA_DE_SERVICIO V2_ICFES_RECAUDO_NOTIFICACION_18092019
WS SIMAT (MEN):
Comunicación Externa General Vía Mail-2019-EE-109418 (resultado pruebas)
Correo 19072019_Entrega WS - SIMAT v1.0</t>
  </si>
  <si>
    <t>Se realizó análisis de contexto, diagramación de los diferentes procesos de inscripción, una vista de interacción de aplicaciones así como el inventario de funcionalidades actualizado. 
Se obtienen las estadísticas de inscritos desde el incido de la operación de PRISMA inscripción y el comportamiento de PQRS de lo que va del año 2019 y se listan los hallazgos del proceso de diagnostico realizado.</t>
  </si>
  <si>
    <t>Se establece el sistema de calificación como proyecto para el cual se desarrollan los documentos asociados:
1. Plan de dirección del proyecto
2. Acta de inicio (Project charter)
3. Plan de trabajo o cronograma. Se establecen dos cronogramas: Uno que involucra las actividades de Lectura y otro que involucra las actividades de Codificación</t>
  </si>
  <si>
    <r>
      <t>Se realizaron acciones de seguimiento al plan de mantenimiento de la siguiente forma:</t>
    </r>
    <r>
      <rPr>
        <sz val="11"/>
        <color theme="7"/>
        <rFont val="Arial"/>
        <family val="2"/>
      </rPr>
      <t xml:space="preserve">
</t>
    </r>
    <r>
      <rPr>
        <sz val="11"/>
        <color theme="1"/>
        <rFont val="Arial"/>
        <family val="2"/>
      </rPr>
      <t>-  Conectividad Contrato No.336 de 2015 Avanxo = 100%
-  Servicios de correo Google 33660-2018 = 82,82%
- Servicios de centro de datos orden de compra No. 39490 = 50%
-  Conectividad contrato No.342 de 2015 = 100% 
- Contrato de Claryicom No.300-2017 = 100%
-Contrato de Impresión claryicom No. 299 - 2019 = 66,67%
- Servicios de copias de seguridad contrato 411 de 2018= 100%
- Conectividad Internet Contrato No. 342 de 2015=100%
- Conectividad Internet Orden de compra No.39263 de 2019=  50%
- Contrato de Mantenimiento UPS = 0%
- Telefonía Voz IP Contrato No. 342 - 2015 = 100%
- Telefonía Voz Ip Contrato No. 317 de 2019 = 62,50%
- Servicios de Aranda Software contrato 427 de 2018 =  100%
- Mantenimiento infraestructura tecnológica = 0%
- Conectividad WIFI contrato No. 342 de 2015 = 100%
- Conectividad WIFI contrato No. 439 de 2019 = 66,67%
- Seguridad Perimetral Fortinet = 75%
- Antivirus Symantec Enpoint Protection= 67%
- Servicios arrendamiento equipos de computo contrato No. 339 de 2016 =100%
- Orden de compra 38337 - 38338 - 38339 de 2019 -compra de equipos =100%</t>
    </r>
  </si>
  <si>
    <t>Se está trabajando en la actualización de la documentación para identificación, valoración y clasificación de activos de información y desplegó en producción en módulo de activos de información en Daruma para realizar el levantamiento a través de esta herramienta, así mismo se viene ejecutando el Plan de Concienciación en Seguridad y Privacidad, se realizaron dos presentaciones a los gestores de calidad con las metodologías para el análisis y valoración de activos de información y riesgos de seguridad de la información, se realizaron mesas de trabajo con 8 procesos para la identificación de riesgos de seguridad de la información. Se da atención a los incidentes de seguridad de la información, registrando la evidencia en Daruma y mensualmente se reportan los indicadores del Sistema de Gestión de Seguridad de la Información. Se consolidaron los planes de mejoramiento y vulnerabilidades técnicas asociadas a la seguridad de la información y se vienen realizando reuniones con los responsables de las actividades gestión solicitando la solución a estos, se remiten correos de seguimiento al respecto.</t>
  </si>
  <si>
    <t>Formato Seguimiento Procesos L1 - FT002
Icfes Demandado: 47
Icfes Demandante: 24
Actualizaciones Nomograma: 109</t>
  </si>
  <si>
    <t>Formato Seguimiento Procesos GJU-FT002
Icfes Demandado: 51
Icfes Demandante: 21
Actualizaciones Nomograma: 31</t>
  </si>
  <si>
    <t>https://www.icfes.gov.co/web/guest/políticas-lineamientos-y-manuales</t>
  </si>
  <si>
    <t>1. Anexo técnico Invitación Abierta IA 006-2019.
http://www.icfes.gov.co/invitación-abierta
2. Anexo técnico Sistema de Gestión de turnos.</t>
  </si>
  <si>
    <t>La evidencia se encuentra en la carpeta Valores para resultados/24:
1. Bitácora Actividades Infraestructura Julio - Septiembre.xlsx
https://drive.google.com/open?id=1vIQu25B-JQiL6fxGz_5Gz6IcJFlgMKTq</t>
  </si>
  <si>
    <t>El plan de trabajo se dividió en 8 frentes de trabajo, de los cuales se presenta el siguiente avance:
1. ERP: Se finaliza con éxito la migración a los servidores del Icfes.
2. Gestor documental: Se finaliza etapa de análisis y se inicia etapa de contratación
3. Centro de soluciones Icfes: Se realiza desarrollo y puesta en producción de la primera fase.
4. Certificados de retención: Se adelanta alistamiento de infraestructura y recepción de medios de instalación
5. Certificados laborales: Las actividades de este frente inician en segundo semestre.
6. Certificados de resultados:  Se finaliza contratación y entrega de firma digital para certificados de cancillería
7. Bonos pensionales: Se finaliza contratación y entrega de firma digital 
8. Operativo Icfes: Las actividades de este frente inician en segundo semestre.</t>
  </si>
  <si>
    <t>Para el  tercer trimestre del año 2019, dentro de las actividades realizadas se encuentran las siguientes
 AMBIENTAL:
1- Campaña " video resumen de la Semana Ambiental".
2- Campaña  "Cambio climático", enfocada al ahorro de los recursos naturales, ahorro de energía, ahorro y uso eficiente del recurso hídrico.
3- Proceso contractual - Gestión integral de Residuos sólidos - Material aprovechable
4- Elaboración de la matriz de cumplimiento Norma Técnica ISO 14001:2015.
5-Informe autodiagnóstico Sistema de Gestión Ambiental.
6-Planeación estratégica componente Ambiental.
7-Evaluación de los Riesgos ambientales.
8-Actualización del Procedimiento de Gestión Ambiental.
Dentro del resto de actividades desarrolladas se encuentra controles a través de la planilla RH1,  medición de indicadores, entrega de residuos peligrosos especiales y entrega de residuos aprovechables.
Durante el tercer trimestre, ahí ausencia de datos en cuanto a la entrega de residuos aprovechables debido a la interrupción del contrato con la Fundación sanar y  el proceso de contratación del nuevo gestor externo de acuerdo a lo establecido en el Decreto 596 del 2016.</t>
  </si>
  <si>
    <t>Se realiza la publicación de los 8 conjuntos de datos históricos de resultados de saber 11 de 20111 a 20142 que estaban pendientes. Adicional se publican los resultados anonimizados de la prueba Saber 11 2019-1 para los exámenes de Saber 11 y Pre saber y de la Prueba Saber TyT 2019-1.</t>
  </si>
  <si>
    <t>Para el  tercer trimestre del año 2019, dentro de las actividades realizadas se encuentran las siguientes
AUSTERIDAD:
1- Informe de austeridad en el gasto "Seguimiento"  - Ofician de Control Interno.
2- Informe de austeridad en el gasto " Aplicativo" - Presidencia de la Republica
 AMBIENTAL:
1- Campaña " video resumen de la Semana Ambiental".
2- Campaña  "Cambio climático", enfocada al ahorro de los recursos naturales, ahorro de energía, ahorro y uso eficiente del recurso hídrico.
3- Proceso contractual - Gestión integral de Residuos sólidos - Material aprovechable
4- Elaboración de la matriz de cumplimiento Norma Técnica ISO 14001:2015.
5-Informe autodiagnóstico Sistema de Gestión Ambiental.
6-Planeación estratégica componente Ambiental.
7-Evaluación de los Riesgos ambientales.
8-Actualización del Procedimiento de Gestión Ambiental.
Dentro del resto de actividades desarrolladas se encuentra controles a través de la planilla RH1,  medición de indicadores, entrega de residuos peligrosos especiales y entrega de residuos aprovechables.
Durante el tercer trimestre, ahí ausencia de datos en cuanto a la entrega de residuos aprovechables debido a la interrupción del contrato con la Fundación sanar y  el proceso de contratación del nuevo gestor externo de acuerdo a lo establecido en el Decreto 596 del 2016.</t>
  </si>
  <si>
    <t xml:space="preserve">Con corte al 30 de septiembre de 2019, la Entidad ha suscrito 420 contratos con Persona Natural, a los cuales en su totalidad se les registro acceso de alta en plataforma SIGUE. Actualmente existen hojas de vida que se han dado de baja en la plataforma SIGUE,  por terminación anticipada o mutuo acuerdo y los que cumplieron la fecha pactada. </t>
  </si>
  <si>
    <t>(120 Accesos dados de baja a las hojas de vida en SIGUE 2019 /120 Total de contratos personas naturales  finalizados en el 2019)*100</t>
  </si>
  <si>
    <t xml:space="preserve">Con corte al 30 de septiembre de 2019,   se ha realizado la baja de 120 hojas de vida en la plataforma SIGUE. </t>
  </si>
  <si>
    <t># de actividades ejecutadas Plan de Acción Institucional = 112
# actividades planeadas en el Plan de Acción Institucional = 112
(112/112)%=100%</t>
  </si>
  <si>
    <t>(12/12)*100 = 100</t>
  </si>
  <si>
    <t>La Subdirección de Diseño de Instrumentos proyectó realizar durante  la vigencia 2019, un total de 12 marcos de referencia, de acuerdo con la identificación de módulos y pruebas que requerían establecer y/o fortalecer las especificaciones de la prueba. Ahora bien, para el cuarto trimestre de la misma vigencia se proyectó lograr la gestión de la totalidad de dichos marcos.
De acuerdo con lo anterior, durante el transcurso del año en vigencia, la Subdirección de Diseño de Instrumentos logró elaborar completamente los 12  marcos que tenía planeado durante la vigencia.
Adicionalmente, se mejoró el procedimiento respecto a la  evaluación por pares académicos, debido a que fue necesario integrar una retroalimentación y verificación de los informes de validación una vez el autor o autora del texto ajustaba los documentos. Así, los cambios retornaron a los autores, quienes verificaron los documentos y aprobaron los cambios.
De igual manera y con respecto a años anteriores, se decidió efectuar la corrección de estilo con los autores, debido a que se presentaban desfaces de tipo semántico; en esa medida, al corroborar la corrección directamente con los autores, se pudo verificar que la corrección y la escritura, en general, tuviera una calidad mayor y mejor confiabilidad académica.</t>
  </si>
  <si>
    <t>(4.651/4.651)*100 = 100</t>
  </si>
  <si>
    <t xml:space="preserve">La Subdirección de Diseño de Instrumentos proyectó construir durante toda la vigencia de 2019, un total de 4.651 ítems para los exámenes Saber 3°, 5° y 9°, Saber 11, Saber TyT y Saber Pro.
Así las cosas, a corte del 31 de diciembre de 2019, la Subdirección de Diseño de Instrumentos logró la construcción de las 4.651 preguntas para los exámenes Saber 3°, 5°y 9°, Saber 11  y Saber Pro .
</t>
  </si>
  <si>
    <t xml:space="preserve">
La evidencia de este proceso de construcción, se encuentra en la plataforma de PRISMA así como en el banco de pruebas e ítems, mediante las solicitudes de diagramación enviados por los gestores de pruebas al coordinador del banco de pruebas e ítems (para los ítems en proceso de diagramación).
</t>
  </si>
  <si>
    <t>(23/23) *100 = 100</t>
  </si>
  <si>
    <t>La Subdirección de Diseño de Instrumentos proyectó realizar durante  la vigencia 2019, un total de 23 comités técnicos de área, de acuerdo con la identificación de temas cruciales a tratar con expertos de cada área. Ahora bien, para el cuarto trimestre de la misma vigencia se proyectó lograr la gestión de la totalidad de los comités.
De acuerdo con lo anterior, durante el transcurso del año en vigencia, la Subdirección de Diseño de Instrumentos logró gestionar  los 23 comités que tenía planeado durante la vigencia, teniendo en cuenta las fechas establecidas en el cronograma de la Secretaría General.</t>
  </si>
  <si>
    <t xml:space="preserve">link en el cual reposan las actas y el cronograma de los CTA:
\\192.168.200.228\comitestecnicosdearea$\SDI\Comités\SABER 11.°\INCLUSION
\\192.168.200.228\comitestecnicosdearea$\SDI\Comités\SABER PRO\
\\192.168.200.228\comitestecnicosdearea$\SDI\Comités\SABER 359 </t>
  </si>
  <si>
    <t>(48/48) *100 = 100</t>
  </si>
  <si>
    <t>Una guía de orientación para Saber TyT 2019-1 de competencias genéricas y 3 de competencias específicas, y una guía de orientación para Avancemos 4 6 8, una guía de orientación para Saber 11 A, una guía de orientación para Saber 11 B, una guía de orientación para Saber TyT 2019-2 de competencias genéricas y 3 de competencias específicas para la misma aplicación, y una guía de orientación para Saber Pro 2019 competencias genéricas, 34 guías  para Saber Pro 2019 competencias específicas, guía de orientación Saber 11 2020-1 y Saber 359.</t>
  </si>
  <si>
    <t>Guía de orientación Saber 11 B y Saber 11 A 2019: www.icfes.gov.co Exámenes/Saber 11/Acerca del examen/Información general/Guías de orientación y marcos de referencia/Guías de orientación
Guías de orientación Saber TyT 2019-1 y 2019-2:  www.icfes.gov.co Exámenes/Saber TyT/Acerca del examen/Información general/Guías de orientación y marcos de referencia/Guías de orientación
Guía de orientación Saber Pro 2019: http://www.icfes.gov.co/documents/20143/1518930/Guia+de+orientacion+modulos+de+competencias+genericas+saber-pro-2019.pdf/a137de5e-13ed-656e-939e-19452f40deda
Guía de orientación Avancemos 4 6 8: http://www.icfes.gov.co/documents/20143/1449213/2+Guia+de+orientacion+avancemos+2019+-+durante+la+prueba.pdf/8dea211f-0e9c-f645-325a-fe569e5e582f
Guía de orientación Saber 11 B 2020: +https://www.icfes.gov.co/documents/20143/1628228/Guia+de+orientacion+saber+11+2020-1.pdf/ec534dff-b171-d51b-5ee8-c05139100635
Guía de orientación Saber 359: fue enviada al MEN, no se ha publicado en la página del Icfes</t>
  </si>
  <si>
    <t>89 actividades finalizadas/ 89 actividades planeadas</t>
  </si>
  <si>
    <t>https://icfes.darumasoftware.com/app.php/actionplan/440</t>
  </si>
  <si>
    <t>23 actividades finalizadas /23 actividades planeadas</t>
  </si>
  <si>
    <t xml:space="preserve">El total de actividades planeadas fueron ejecutadas para la presente vigencia por parte de la STH  y  OAP. </t>
  </si>
  <si>
    <t>(2/2)*100</t>
  </si>
  <si>
    <t>Durante el cuarto trimestre de 2019, la oficina Asesora Jurídica cumplió con el plan de trabajo propuesto en el desarrollo, oportunidad, inmediatez, celeridad y eficacia de los  procedimientos de defensa judicial, control normativo.</t>
  </si>
  <si>
    <t>Formato Seguimiento Procesos GJU-FT002*
Icfes Demandado: 50
Icfes Demandante: 22
Actualizaciones Normograma: 186**
* Con corte a 30Nov2019
** Con corte a 20Dic2019</t>
  </si>
  <si>
    <t>(8/8)</t>
  </si>
  <si>
    <t>1.	Elaboración del Informe nacional de resultados Saber 11º 
2.	Elaboración del Informe nacional de resultados módulos específicos Pro 
3.	Elaboración del Informe nacional de resultados Saber Pro
4.	Elaboración del informe Características del aprendizaje 3º, 5º, 9º 
5.	Elaboración del Informe TALIS 
6.	Elaboración del Informe de resultados TyT 
7.	Elaboración del Informe de resultados TyT por módulos 
8.	Ajustes reportes pruebas Saber</t>
  </si>
  <si>
    <t/>
  </si>
  <si>
    <t>(1/1)</t>
  </si>
  <si>
    <t>1. Finalización de las 3 líneas de investigación a modo de acuerdo con el cronograma en cada una de las líneas.</t>
  </si>
  <si>
    <t>1. https://icfesgovco-my.sharepoint.com/:f:/g/personal/msarria_icfes_gov_co/Et9JXRHwqTBLkNzvf80EoW0BJVweDxLbhSZlksgs4zPaSg?e=xfg9PU</t>
  </si>
  <si>
    <t xml:space="preserve">1.  3 encuentros virtuales Facebook Live #Hablemosdeevaluacion
2. Finalización Plan Padrino 
3. Realización de 2 rutas de divulgación para Instituciones de educación superior técnicas y tecnológicas TyT.
4. Estructuración inicial de la estrategia de estudiantes (definición de la estrategia, presentación y revisión de las bases datos). 
</t>
  </si>
  <si>
    <t>AP = 22
AE = 22</t>
  </si>
  <si>
    <t>AP = 38
AE = 37</t>
  </si>
  <si>
    <t xml:space="preserve">Las actividades más relevantes fueron:
- Revisión de las políticas del SG-SST 
- Comunicación de funciones y entrega de las responsabilidades en Seguridad y Salud en el Trabajo a todos los niveles de la Institución. 
- Analizar, definir y asignar los recursos financieros, humanos, técnicos y tecnológicos, requeridos para el mantenimiento y continuidad del SG-SST (Plan de compras). 
- Realizar la rendición de cuentas de Seguridad y Salud en el Trabajo al interior de la Institución y consolidar la información según parámetros del SGC
- Evaluar y verificar el cumplimiento de los requisitos normativos aplicables en materia de Seguridad y Salud en el Trabajo.
- Realizar seguimiento al Plan de Trabajo Anual 2019.
- Llevar indicadores de los Programas del SG-SST implementados.
- Realizar la autoevaluación conforme a los estándares mínimos del SG-SST, para realización del plan de trabajo anual año 2020.
- Establecer el Plan Anual de Trabajo en Seguridad y Salud en el Trabajo para el año 2020. 
- Elaboración de informe para la revisión por la dirección.
- Investigar todos los accidentes e incidentes de trabajo y enfermedades laborales.
- Ejecutar actividades de los programas del SG-SST.  </t>
  </si>
  <si>
    <t>\\192.168.3.26\talentohumano\ARCHIVO DE GESTIÓN\2019\SG-SST</t>
  </si>
  <si>
    <t>AP = 31
AE = 32</t>
  </si>
  <si>
    <t>No. Accidentes de trabajo que se presentaron en el periodo= 4
No. De trabajadores en el periodo=558
*100</t>
  </si>
  <si>
    <t>En el cuarto trimestre de 2019 se presentaron 4 accidentes de trabajo, de los cuales 2 fueron relacionados con actividades de trabajo y 2 durante eventos deportivos.
- El Índice acumulado de Frecuencia de Accidentes de Trabajo en el trimestre fue de 0.24%
- Este indicador se calcula mensualmente en el SG-SST</t>
  </si>
  <si>
    <t>%
Número de días de incapacidad ocasionados por accidentes de trabajo en el mes (NDIM)=39
 + número de días cargados en el periodo  (NDCM)=0
 / Número de trabajadores en el periodo  (NTM)=559</t>
  </si>
  <si>
    <t xml:space="preserve">- Durante el cuarto trimestre del año se perdieron 39 días laborales por incapacidad de AT.
- El Índice de Severidad de Accidentes de Trabajo acumulado del trimestre fue del 7,0%
</t>
  </si>
  <si>
    <t xml:space="preserve"> + número de días cargados en el periodo  (NDCM)=0</t>
  </si>
  <si>
    <t xml:space="preserve">En el cuarto trimestres del año no se reportaron casos de enfermedad laboral, por parte de la EPS o ARL.
El índice de frecuencia de enfermedad laboral es del 0% </t>
  </si>
  <si>
    <t>\\192.168.3.26\talentohumano\ARCHIVO DE GESTIÓN\2019\SG-SST\Documentos del SG-SST\Indicadores</t>
  </si>
  <si>
    <t>Durante la vigencia 2019 no se realizó medición de la percepción de los integrantes de la Subdirección de Diseño de Instrumentos respecto al sistema de gestión del conocimiento adaptado para el área. Toda vez que la primera medición tendrá lugar semestralmente durante la vigencia 2020.
Sin embargo, durante el 2019 se consolidó información que el área consideró pertinente de ser almacenada, con el propósito de que sea referenciada  como línea base para la medición de la próxima vigencia.</t>
  </si>
  <si>
    <t>la evidencia de la información consolidada dentro del sistema de gestión del conocimiento del área durante la vigencia 2019, se encuentra en la carpeta del equipo coordinador de la herramienta (de la Subdirección de Diseño de Instrumentos), toda vez que la carpeta compartida está en proceso de recuperación por parte del equipo de tecnología y de revisión por parte del equipo de la Subdirección de Diseño.</t>
  </si>
  <si>
    <t>55/65</t>
  </si>
  <si>
    <t xml:space="preserve">Informe seguimiento PAAC control interno link de transparencia </t>
  </si>
  <si>
    <t>44/44</t>
  </si>
  <si>
    <t>Daruma plan PA1924-001 (https://icfes.darumasoftware.com/app.php/actionplan/indexAllActive?form_filter%5Bname%5D%5Btext%5D=PA1924-001&amp;form_filter%5B_csrf_token%5D=58e82278703d3951f2921e96e3ccd304)</t>
  </si>
  <si>
    <t>54 actividades realizadas X 100% dividido por las 54 actividades proyectadas = 100%</t>
  </si>
  <si>
    <t>https://www.icfes.gov.co/web/guest/politicas-lineamientos-y-manuales</t>
  </si>
  <si>
    <t>(Actividad de monitoreo trimestral realizada/Actividad de monitoreo planeada) = 100%
2 actividades planeadas/ dos actividades realizadas.</t>
  </si>
  <si>
    <t>https://icfesgovco-my.sharepoint.com/:f:/g/personal/jsdurango_icfes_gov_co/Eje72ZOnmQtJlw8SPLNm7pQB8maK-LXUE6Ia1bJezXK68Q?e=43XoH4</t>
  </si>
  <si>
    <t xml:space="preserve">5 de boletines sobre el estado y comportamiento de las PQRSD realizados </t>
  </si>
  <si>
    <t xml:space="preserve">Estas fueron los escenarios donde se realizó la socialización del comportamiento de PQRSD:
• Comité Primario de la DG del 08 de octubre de 2019
• Comité Primario de la DG del 15 de octubre de 2019
• Comité Directivo de la DG del 29 de octubre de 2019
• Comité Primario de la DG del 13 de noviembre de 2019 (pendiente descarga)
• Comité Primario de la DG del 09 de diciembre de 2019
</t>
  </si>
  <si>
    <t>https://icfesgovco-my.sharepoint.com/:f:/g/personal/jsdurango_icfes_gov_co/EukvkfpM2LNCm4Md1MSmzHYBdGjcwyFK0BmBGY2bg7ipqA?e=CV7OWm</t>
  </si>
  <si>
    <t xml:space="preserve">Teniendo en cuenta que el estudio de percepción de los ciudadanos fue realizado hace más de dos años el instituto decidió actualizar la información de cómo el ciudadano percibe la forma en que se prestan los servicios en el Icfes, por tal razón para el 2020 se desarrolló una actividad a través del rubro presupuestal “Modernización del Icfes”, mediante la cual se busca “Contratar el servicio de un estudio de percepción de los servicios de Evaluación del Icfes, por parte de sus grupos de interés y su quehacer como empresa”, así las cosas, este ejercicio permitirá actualizar y conocer las fortalezas y oportunidades de mejora de los trámites y servicios. </t>
  </si>
  <si>
    <t>https://icfesgovco-my.sharepoint.com/:f:/g/personal/jsdurango_icfes_gov_co/EtHREWgsFOFKj2nS6JqBlRUBjzXxEAzSa1gBFBxqTcJ0gQ?e=t15PBB</t>
  </si>
  <si>
    <t>https://icfesgovco-my.sharepoint.com/:f:/g/personal/jsdurango_icfes_gov_co/Equ845L5ajhAuxZmAZ3Z000BWaINBa_-MziNuHWJKEHlrQ?e=yH3INC</t>
  </si>
  <si>
    <t>(Las actividades planeadas de monitoreo se ejecutaron en su totalidad) 100% del avance ejecutado</t>
  </si>
  <si>
    <t>https://icfesgovco-my.sharepoint.com/:f:/g/personal/jsdurango_icfes_gov_co/ErF31ugxxw5LuPdPIAyodcUBm9JOESsFoEaX6LPwWflm1w?e=c0vcHm</t>
  </si>
  <si>
    <t xml:space="preserve">Durante este último trimestre se definió finalmente las características del Chat Bot (llamado Felipe), que actualmente ya se encuentra en producción publicado en la página web del instituto, no obstante, en la ruta de evidencias se encuentra toda la gestión desarrollada para llegar al producto final:
1. Presentaciones preliminares a la dirección general.
2. Las propuestas de autenticación del Chat Bot.
3. Pruebas de la Herramienta.
</t>
  </si>
  <si>
    <t>https://icfesgovco-my.sharepoint.com/:f:/g/personal/jsdurango_icfes_gov_co/EmNrh1XbjkZDhjgYl86QLoABZBvPIZrmnU8zRHbogsqsfQ?e=fxWB0F</t>
  </si>
  <si>
    <t>(5 reportes de seguimiento se elaboraron/ 5 que reportes se planearon) 100% del avance ejecutado</t>
  </si>
  <si>
    <t>Quincenalmente el operador remite el resultado de las encuestas al supervisor del contrato para su análisis y de no cumplir con la meta establecida en el indicador (4.50 calificación mínima promedio) el equipo que apoya la supervisión inicia el acompañamiento para la elaboración de planes de mejoramiento según la identificación de la raíz del problema,</t>
  </si>
  <si>
    <t>https://icfesgovco-my.sharepoint.com/:f:/g/personal/jsdurango_icfes_gov_co/EpFNii6zw5pBng9MDoVkHSIBxT1smDFmfs462kGHOJoyVQ?e=nPrz2N</t>
  </si>
  <si>
    <t>207207790000 / 204181000000</t>
  </si>
  <si>
    <t>La entidad ha presentado un recaudo del 101.5% del total previsto para la vigencia</t>
  </si>
  <si>
    <t>32954081297/ 35559478375</t>
  </si>
  <si>
    <t xml:space="preserve">La entidad ha realizado pagos equivalentes al 92.7% de los compromisos adquiridos por gastos de funcionamiento. Sin embargo ha cumplido con el 100% de los giros a terceros, conforme a lo establecido en las circulares de pago a contratistas, pasantes, proveedores, empleados y entidades externas. </t>
  </si>
  <si>
    <t>127767371182 /  138244797503</t>
  </si>
  <si>
    <t xml:space="preserve">La entidad ha realizado pagos equivalentes al 92.4% de los compromisos adquiridas por gastos de operación comercial. Sin embargo ha cumplido con el 100% de los giros a terceros, conforme a lo establecido en las circulares de pago a contratistas, pasantes, proveedores, empleados y entidades externas. </t>
  </si>
  <si>
    <t>12456593159 /  13757197717</t>
  </si>
  <si>
    <t xml:space="preserve">La entidad ha realizado pagos equivalentes al 90.5% de los compromisos adquiridos por gastos de inversión. Sin embargo ha cumplido con el 100% de los giros a terceros, conforme a lo establecido en las circulares de pago a contratistas, pasantes, proveedores, empleados y entidades externas. </t>
  </si>
  <si>
    <t>110.420.128.760 / 4.814.723.822 = 22.9 veces</t>
  </si>
  <si>
    <t>El indicador  "Razón de liquidez" equivalente a 22.9 veces refleja que la entidad dispone de suficientes recursos de liquidez para atender las obligaciones con proveedores  y contratistas al 30  11  2019,  concluyendo que la entidad tiene un alto volumen de recursos corrientes. Lo anterior se traduce en  excedentes de liquidez,  invertidos  de acuerdo con  las normas del portafolio de inversiones  y generan rendimientos con los cuales se financia parte del presupuesto de gastos de la entidad . Con respecto al estándar del indicador situado en 1 veces, la entidad cumple con el mismo.</t>
  </si>
  <si>
    <t>5.003.989.259 / 331.196.349.956 = 1.5%</t>
  </si>
  <si>
    <t>El indicador  de endeudamiento total, con corte a las cifras de los EE. FF., del 30 de noviembre 2019,   equivale al 1.5% y  refleja entre otros aspectos la política de endeudamiento de la entidad y la política de pagos a proveedores. Con respecto al endeudamiento con entidades financiera el Instituto no tiene contraídos pasivos financieros; en relación con el pago de proveedores, contratistas y  demás pasivos , la entidad se mantiene al día en el cumplimiento de sus obligaciones. El indicador refleja que la entidad funciona operativamente dentro del  rango del 10% y no tiene necesidad de recurrir a fuentes externas de financiación.</t>
  </si>
  <si>
    <t>7.994.859.849 / 331.196.349.956 =2.4%</t>
  </si>
  <si>
    <t>El indicador  " Rendimiento activo total",  con corte a 30 11 2019,  equivalente a 2.4%, refleja que el resultado financiero de la entidad  en el cuarto trimestre presenta un resultado favorable, utilidad por $7.994.8 millones de pesos. Por razones estructurales de la prestación y recaudo de los servicios de evaluación, así como de los ingresos por rendimientos financieros generados por los excedentes de liquidez e inversiones en TES,  el comportamiento del indicador  refleja una situación provisional frente  a lo esperado para el cierre del período. El nivel  del indicador,   cumple con respecto al fijado para el cuarto trimestre que equivale a 1.0%</t>
  </si>
  <si>
    <t>Información preliminar con corte al 26 de diciembre de 2019, ésta variará al  cierre de la vigencia</t>
  </si>
  <si>
    <t>Información preliminar con corte a noviembre de 2019, ésta variará al  cierre de la vigencia</t>
  </si>
  <si>
    <t>Matriz de seguimiento a la ejecución de proyectos de inversión bajo la metodología de cadena de valor presentado en el marco del comité primario de la Oficina Asesora de Planeación.</t>
  </si>
  <si>
    <t>Drive: https://drive.google.com/file/d/15qwOI8c8wSguB_0XWKZc9RKlYBXXYbvZ/view?usp=sharing</t>
  </si>
  <si>
    <t>Durante el periodo se adelantaron actividades relacionadas con las directrices planteadas en el documento metodológico del diseño del equipo de Gestión de Proyectos tales como:  
Configuración de flujo de gobierno aprobado por jefe de la OAP
Flujo de gobierno de gestión de proyectos.
Flujo de Gestión de Cambios, Riesgos, Issues.
Actualización calendarios 2020-2023.
Configuración de reportes
Revisar y ajustar procedimientos relacionados con gestión de proyectos de evaluación.
De igual forma, con el propósito de realizar la socialización de la EGP en la entidad, se reactivó la campaña de socialización (personaje Taylor Gantt) a través del uso de fondos de pantalla.</t>
  </si>
  <si>
    <t>Durante el periodo de reporte, se adelantaron diferentes actividades orientadas al ajuste final y revisión por parte de la jefe de la OAP del documento del portafolio de servicios del Instituto.
De esta manera se obtuvo la versión final, la cual fue  socializada al equipo de Gestión de Proyectos de Evaluación, y remitida a la Oficina Asesora de Comunicaciones y Mercadeo con la solicitud de diagramación para su puesta en circulación en el 2020.</t>
  </si>
  <si>
    <t>Drive: Backup OAP\2019\Gestión de Proyectos de Evaluación\GESTIÓN\Estrategia de mercadeo y portafolio</t>
  </si>
  <si>
    <t>Seguimiento al PAA vigencia 2019 con corte diciembre</t>
  </si>
  <si>
    <t xml:space="preserve">1 seguimiento realizado / 1 seguimiento programado </t>
  </si>
  <si>
    <t>La OCI  realizó seguimiento al Mapa de Riesgos del Instituto, en el cual se revisaron 54 riesgos identificados en los 16 procesos, verificando los 118 controles establecidos en los mismos.</t>
  </si>
  <si>
    <t xml:space="preserve"> 42 auditorias e Informes de ley  / 42 auditorías e Informes de ley  programados </t>
  </si>
  <si>
    <t xml:space="preserve">Se realizaron 42 Informes  y Auditorías  de un total de 42 Informes y Auditorías programados en el PAA. 
Es de anotar que no se incluyeron en la meta las auditorías a los sistemas de gestión que no lideraba la OCI </t>
  </si>
  <si>
    <t xml:space="preserve">6 Informes realizados / 6 Informes programados </t>
  </si>
  <si>
    <t xml:space="preserve">Informes generados los días: 
22 de marzo de 2019,
20 de mayo de 2019, 
1 de agosto de 2019, 
 23 de septiembre de 2019, 
27 de noviembre de 2019,
23 de diciembre de 2019
</t>
  </si>
  <si>
    <t xml:space="preserve">Radicados N°: 
20191300017633
20191300027953
20191300047313
20191300056773
20191300072233
20191300079373
</t>
  </si>
  <si>
    <r>
      <t xml:space="preserve">184.898
</t>
    </r>
    <r>
      <rPr>
        <sz val="12"/>
        <color theme="1"/>
        <rFont val="Arial"/>
        <family val="2"/>
      </rPr>
      <t>202.364  *  100</t>
    </r>
  </si>
  <si>
    <t>Para el cuarto trimestre del año 2019 con corte al 17 de diciembre 2019, el Plan Anual de Adquisiciones logro una ejecución del 91% superando la meta establecida para este trimestre (80%), dentro de la ejecución desarrollada se encuentra lo siguiente:
FUNCIONAMIENTO $ 32,637,081,513
INVERSIÓN $ 13,766,598,417
OPERACIÓN $ 138,495,160,035
PARA UN TOTAL DE EJECUCIÓN DE: $ 184,898,839,965</t>
  </si>
  <si>
    <t>http://www.icfes.gov.co/web/guest/plan-anual-de-adquisiciones</t>
  </si>
  <si>
    <t>(572 Procesos contractuales  publicados en  SECOP I, II y TVEC / 572 Total de procesos contractuales de la entidad)*100</t>
  </si>
  <si>
    <t>Para el cuarto trimestre del año con corte al 17 de diciembre 2019 se han gestionado a la fecha los siguientes procesos contractuales:
292 procesos se celebraron por SECOP II.
266 procesos se celebraron por SECOP I
14 ordenes de compra por la Tienda Virtual del Estado Colombiano.
Es decir porcentualmente se reparte la publicación así: SECOP II 51,04% en SECOP I 46,5 y en TVEC 2,44%
Nota: De acuerdo con las notificaciones de Colombia Compra Eficiente, A partir del 11 de marzo los procesos bajo la modalidad de contratación directa o procesos de régimen especial deben publicarse a través del SECOP I. En nueva notificación publicada Colombia Compra Eficiente a partir del 11 de junio, habilitan nuevamente SECOP II para adelantar los procesos de régimen especial con oferta y sin oferta. Aclarando que los procesos de contratación que hayan sido creados en SECOP I en el periodo de intermitencia se deberán seguir gestionando en dicha plataforma.</t>
  </si>
  <si>
    <t>https://www.colombiacompra.gov.co/sala-de-prensa/comunicados/partir-del-11-de-marzo-los-procesos-bajo-la-modalidad-de-contratacion  
https://www.colombiacompra.gov.co/sites/cce_public/files/cce_circulares/circular_externa_no._1_de_2019.pdf
https://community.secop.gov.co/Public/Tendering/ContractNoticeManagement/Index?currentLanguage=es-CO&amp;Page=login&amp;Country=CO&amp;SkinName=CCE</t>
  </si>
  <si>
    <t>(19 actividades ejecutadas del Plan de Gestión Ambiental / 19 Actividades programadas del Plan de  Gestión Ambiental)*100</t>
  </si>
  <si>
    <t>11 Actividades desarrolladas 2019 / 11 Actividades planteadas 2019 * 100</t>
  </si>
  <si>
    <t>(84 actividades ejecutadas del Plan de  Austeridad y Gestión Ambiental / 84 Actividades programadas del Plan de  Austeridad y Gestión Ambiental)*100</t>
  </si>
  <si>
    <t>(436 Accesos dados de alta/436 Contratos persona natural)*100</t>
  </si>
  <si>
    <t xml:space="preserve">Con corte al 16 de diciembre de 2019, la Entidad ha suscrito 436 contratos con Persona Natural, a los cuales en su totalidad se les registro acceso de alta en plataforma SIGEP. Actualmente existen hojas de vida que se han dado de baja en la plataforma SIGEP,  por terminación anticipada o mutuo acuerdo y los que cumplieron la fecha pactada. </t>
  </si>
  <si>
    <t>(150 Accesos dados de baja a las hojas de vida en SIGEP 2019 /150 Total de contratos personas naturales  finalizados en el 2019)*100</t>
  </si>
  <si>
    <t xml:space="preserve">Con corte al 16 de diciembre de 2019,   se ha realizado la baja de 150 hojas de vida en la plataforma SIGEP. </t>
  </si>
  <si>
    <t>1 Informe de PQRS para el tercer trimestre publicado</t>
  </si>
  <si>
    <t>https://www.icfes.gov.co/nl/web/guest/participacion-ciudadana
https://www.icfes.gov.co/nl/web/guest/participacion-ciudadana#Voz%20del%20Cliente
https://www.icfes.gov.co/nl/informe-de-peticiones-quejas-reclamos-denuncias-y-solicitudes-de-acceso-a-la-informacion</t>
  </si>
  <si>
    <t>Se realizó 1 solicitudes de actualización de contenido, relacionadas con la información sobre trámites y servicios. Asimismo, se encuentra actualizada la información en la página web del Instituto. Está actualización fue asociada a la actualización del servicio Certificación para legalización o apostilla de documentos expedidos por el Icfes como respuesta a la estrategia de racionalización de trámites</t>
  </si>
  <si>
    <t xml:space="preserve">Ruta pagina web donde se evidencia la actualización:
https://www.icfes.gov.co/web/guest/tr%C3%A1mites-y-servicios#Servicios
</t>
  </si>
  <si>
    <t>Radicado N° 20191300065983 del 1 de noviembre de 2019</t>
  </si>
  <si>
    <t>Listado de asistentes al evento.
Resultado de encuesta de satisfacción.</t>
  </si>
  <si>
    <t>Como resultado de la Agenda de Investigación definida desde la Oficina de Investigaciones, se terminó la ejecución de los siguientes proyectos:
-La ecología de las instituciones educativas: entorno, control social y comportamiento en colegios de Colombia.
 -Information and Students´ Preferences for Higher Education: Evidence from a Randomized Experiment in Colombia.
-Prestigio universitario.
-Evaluación de Impacto Universidad de los Niños.
-Parenting and Educational Achievement. 
Para un total de 5 documentos finalizados de los 5 planeados.</t>
  </si>
  <si>
    <t>3 exámenes calificados/3 exámenes a calificar= 1 *100 = 100%</t>
  </si>
  <si>
    <t>Se realizó la calificación y entrega resultados a la Subdirección de Información de Saber 11, Validantes y Pre Saber de calendario B, así como se realizaron actividades como: Elaboración de Manuales de procesamiento, Ejercicio de calculo de ISCE 2019, Análisis de ítems de pilotos y Reuniones de análisis de ítems de pilotos, Agregados SABER 11, Agregados por afirmación SABER 11, Clasificación de planteles, Respuestas PQR, Hacer presentación de copia
Actualización de ítems Saber 11 en módulo, respuesta a solicitud de jurídica de soplete Saber 11 y calibración de ítems. 
Adicionalmente, se ejecutaron las metodologías y los procedimientos técnicos propios de las los exámenes de acuerdo con las directrices establecidas en la SE, elaboración de reportes de acuerdo con los análisis estadísticos, análisis estadísticos y psicométricos por prueba, definición de requerimientos de información por la SI y DPO, validaciones y listas de verificación (chequeo) de acuerdo con la prueba especifica.</t>
  </si>
  <si>
    <t xml:space="preserve">2 exámenes calificados /2 a calificar = 1* 100 = 100% </t>
  </si>
  <si>
    <t xml:space="preserve">Se han realizado actividades de: Calibración de SABER PRO y TyT de acuerdo a lo definido por DIF, ajuste de maquina para calificación sin GRRE, validación de CE para el proceso de calificación, ajuste de las listas de chequeo, clasificación de personas adicionales y/o por PQR, Selección de muestra, Revisión de resultados, planeación y preparación de actividades para lingüista en el proyecto de evaluación automática de textos, estudios de los descriptores (features) gramáticos que podrían extraerse de un texto para su futura evaluación, extracción de atributos de diversidad léxica, revisión de análisis de ítem inicial de los módulos de la prueba SABER PRO y SABER TYT y revisión y reuniones de análisis de ítem inicial de Saber TyT. 
Adicionalmente para el mes de noviembre se realizaron actividades como:  calificación de comunicación escrita (validaciones de insumos de entrada y salida),  ejercicios de comparación para la calificaciones de acuerdo a lo establecido en DIF, calificación de casos manuales y actualizaciones, adaptación de los actuales códigos de programación computacional con los que se realiza el análisis de ítem, al sistema integrado de calificación SIC de la subdirección de estadística, programación de los procesos de lectura de pregunta abierta para su codificación, así como de empalmes para códigos de calificación, validación operativos para identificar posibles inconsistencias dentro del proceso de codificación de pregunta abierta y el ajuste de la máquina de copia por soplete. </t>
  </si>
  <si>
    <t xml:space="preserve">1 examen calificado / 1 examen a calificar = 1 *100 = 100% </t>
  </si>
  <si>
    <t>Para el ultimo trimestre del año se realizaron actividades como: construcción de procedimientos para la generación de agregados en la calificación, Cálculo de INSE por grado para Saber 359,  revisión de resultados encontrados para INSE, revisión e implementación de metodologías para generación de valores plausibles (TAM, MIRT, DESI), documento sobre metodología del INSE, construcción de infobasica Saber 359, Validación de muestra por no respuesta, por post-estratificación, Script pesos de remuestreo, Scripts finales de agregados (nacional, zona, sector, genero, región), estimadores y estimación de varianzas (actividad repetida), elaboración y presentación de simulaciones adicionales 2 muestra por ETC, desarrollo de script para descarga de lectura Saber 359, Ajuste de script de infobásica, análisis de resultados de INSE de SABER 359, Análisis de ítem inicial papel 359, Análisis de copia, Análisis de ítem inicial electrónico 359, Análisis de ítem de acciones y actitudes, Revisión de análisis de ítem inicial de 359, Validación de infobasica, Ejecución de modulo de calidad para pregunta Abierta de 359 y ejecución de análisis univariados y TCT de Socio emocionales</t>
  </si>
  <si>
    <t>Las evidencias de las actividades mencionadas se encuentran en: 
 \\icfesserv5\academica$\SABER\SABER_2019\muestraSB2019 - Oficial\doc
https://es.overleaf.com/project/5c7849a0b91383699645c299
\\192.168.200.228\academica$\SABER\SABER_2019\Valida_SIMAT
Correo y \\icfesserv5\academica$\SABER\SABER_2017\POSPUBLICACION\2017\Calificacion_AD3
https://www.overleaf.com/project/5d388222fd72685754ae07c9
https://www.overleaf.com/project/5d388222fd72685754ae07c9
https://drive.google.com/drive/u/1/folders/1DR3PXp07TwYzzRPHMmMsZbr_PfV0JL28
\\192.168.3.57\se\MANUALESyListasdeChequeo
\\192.168.3.57\se\Seguimiento subdirección de estadística\Reportes</t>
  </si>
  <si>
    <t>4 exámenes calificados / 4 exámenes a calificar = 1 *100 = 100%</t>
  </si>
  <si>
    <t xml:space="preserve">Se realizaron actividades como: Calificación de la prueba de mayores
Informe de resultados de mayores, Calificación de la prueba de patrulleros, Informe de resultados de patrulleros, Ejecución de análisis de ítem de calibración para la prueba diagnostica, revisión de análisis de ítem pilotos de la prueba diagnostica, revisión de análisis de ítem pilotos de la prueba diagnostica, se realizó la calificación y consolidado de la prueba diagnostica, ejecución de análisis de ítem de pilotos para la prueba diagnostica de nuevos negocios, generación de documento sobre resultados de análisis de ítem y de proceso de calificación, generación de resultados agregados de calificación según requerimientos de nuevos negocios,   de calibración y de constantes para entrega al MINERD, elaboración de presentación de resultados de la prueba diagnóstica, ajuste de aplicativo de niveles de desempeño para la prueba diagnóstica de Republica Dominicana según requerimientos de la SDI. </t>
  </si>
  <si>
    <t>(5/5)*100%=100%</t>
  </si>
  <si>
    <t>Carpeta Compartida DE</t>
  </si>
  <si>
    <t>Para el cuarto trimestre del año, se realiza por parte del equipo de la Dirección de Evaluación el monitoreo de la aplicación del Estudio sobre Habilidades Sociales y Emocionales (SSES) en la ciudad de Bogotá. Las fechas de aplicación programadas para el estudio SSES se asignaron de acuerdo con los cronogramas de las instituciones de la muestra y se ajustaron en los casos que así fueron requeridos por ellas (meses de septiembre, octubre y noviembre). 
Así mismo, se realizó el monitoreo del piloto con aplicación muestral controlada Saber 3°, 5° y 9° para Calendario A entre el 6 y el 8 de noviembre. Este piloto muestral tuvo como fin mejorar la estrategia de evaluación de los aprendizajes.
Así mismo, cabe resaltar, la participación del equipo de la Dirección de Evaluación en eventos, conferencias y talleres de carácter internacional organizados por la OECD, la OREALC/UNESCO, en pro del mejoramiento y estandarización de los lineamientos que dan los consorcios para la aplicación de los distintos estudios internacionales en los que participa el país.
Teniendo en cuenta lo anterior, se da cumplimiento a la meta del tercer trimestre del año.</t>
  </si>
  <si>
    <t xml:space="preserve">3 capacitaciones realizadas </t>
  </si>
  <si>
    <t xml:space="preserve">Durante la semana de la Innovación y gestión del conocimiento la Unidad de Atención al Ciudadano participó en tres capacitaciones durante los días del 2 al 6 de diciembre en el marco del cumplimiento de aspectos de calidad de la política del MIPG con el mismo nombre las capacitaciones en la que se participó fueron las siguientes: 
1. Innovar con sello propio, paradigma de la innovación.
2. Creatividad y generación de ideas.
3. Pensamiento sistémico
</t>
  </si>
  <si>
    <t>70 capacitaciones</t>
  </si>
  <si>
    <t xml:space="preserve"> 1. Durante el cuarto trimestre del año 2019 el proveedor del Centro de Gestión del Servicio ha llevado a cabo 70 capacitaciones en producto, procesos y servicios. A continuación, se relaciona la cantidad por mes.
 • 19 capacitaciones en octubre
• 30 capacitaciones en noviembre
• 21 capacitaciones en diciembre
2. Durante el cuarto trimestre del año 2019 el proveedor del Centro de Gestión del Servicio llevó a cabo la elaboración y réplica del siguiente material formativo.
1.  Chat
2.  Capacitación Distribución y Gestión
3.  Ortografía
4.  Peticiones Verbales, Decreto 1166 de 2016
5.  Quejas y Reclamos
6.  Normatividad Resoluciones 135, 253, 675.888 y 889
7.  Piloto Saber 3°,5°y 9° 2019
8. Patrulleros
9.  Orientación al Resultado
10. Procesos y Servicios Asociados a Trámites
11. Capacitación Protocolos de Atención
12. Servicio al cliente
13. Habilidades blandas
14. Habilidades fuertes
15.Piloto correspondencia
16. Correo electrónico 
3. Durante el tercer trimestre del año 2019 el proveedor del Centro de Gestión del Servicio elaboró y acompaño en la réplica de un total de 35 pre-turnos, a continuación, se relaciona el total por mes.
· (18) Octubre
· (9) Noviembre
· (8) Diciembre
Adicionalmente, en las evaluaciones mensuales que el proveedor del Centro de Gestión del Servicio ha aplicado durante el tercer trimestre (octubre, noviembre y diciembre) del año 2019, en una escala de 1 a 100, el personal que hace parte de la operación de la Unidad de Atención al Ciudadano cuenta con una nota promedio de 95 en conocimiento y 91 en ortografía.</t>
  </si>
  <si>
    <t>https://icfesgovco-my.sharepoint.com/:f:/g/personal/jsdurango_icfes_gov_co/EgaHFu7m2F1CpE5KYL-AqhAB9aYWVIm8uxIM8Na4MVimdQ?e=bbNV3N</t>
  </si>
  <si>
    <t>%RE=(1629 Ítems con Revisión de Estilo/ 1629 Ítems programados para Revisión de Estilo)*100=100%
%ID=(1265 Ítems Diagramados/ 1265 Ítems programados para Diagramación)*100=100%</t>
  </si>
  <si>
    <t>Se realizó la corrección de estilo de los ítems entregados a través de PRISMA y se realizo la diagramación de los ítems nuevos para Saber 11, Saber TyT y Saber Pro.</t>
  </si>
  <si>
    <t>100% =(4 Exámenes Armados y Diagramados /  4 Exámenes programados para Armados y Diagramación)*100</t>
  </si>
  <si>
    <t>Se realizó armado y diagramación de Saber 359 2019-1 (Censal).
Se realizó armado y diagramación de Saber 359 2019-1 (Controlada).
Se realizó armado y diagramación de Saber 359 2019-1 (Grupos Focales).
Se realizó armado y diagramación de Ponal 2019-1.</t>
  </si>
  <si>
    <t>100%=(2 Pruebas Codificadas/2 Prueba programadas para Codificación)*100</t>
  </si>
  <si>
    <t>Se realizó la codificación de las respuestas a la Prueba de Comunicación Escrita Saber TyT y Saber Pro 2019-3.
Comunicación Escrita Saber 5 y 9 2019-1</t>
  </si>
  <si>
    <t>V1: Pruebas aplicadas a la fecha: 5
V2: Pruebas planeadas: 5
Resultado: 100%</t>
  </si>
  <si>
    <t xml:space="preserve">Durante el cuarto trimestre del año se puso a disposición de los estudiantes próximos a presentar Saber Pro y Saber TyT, el Icfes tiene un preIcfes estuvo disponible hasta el 19 de octubre de 2019, en este transcurso se registró ingreso de 33.468 usuarios que se familiarizaron con todas las pruebas que conforman el examen.
</t>
  </si>
  <si>
    <t>V1: Pruebas aplicadas a la fecha: 12
V2: Pruebas planeadas: 9
Resultado: 100%</t>
  </si>
  <si>
    <t>V1: Número de actividades ejecutadas del plan de trabajo: 11
V2: Número de actividades planeadas en el plan de trabajo: 14
Resultado: 79%</t>
  </si>
  <si>
    <t>V1: Número de actividades ejecutadas del plan de trabajo: 12
V2: Número de actividades planeadas en el plan de trabajo: 12
Resultado: 100%</t>
  </si>
  <si>
    <t>Durante el cuarto trimestre del año se realizaron las actividades definidas según el último plan de trabajo, mediante las cuales, fue posible definir una estructura de armado única para todas las dependencias del Instituto involucradas en los procesos de aplicación de exámenes, así como crear la estructura que permite el manejo de esquemas de valores para las diferentes pruebas que aplica el Instituto y que se convierten en un insumo para el posterior proceso de Calificación.</t>
  </si>
  <si>
    <t>Estado de Ejercicios de Arquitectura Empresarial 80%</t>
  </si>
  <si>
    <t xml:space="preserve">Para fortalecer las capacidades con respecto a los ejecución de Ejercicios de Arquitectura Empresarial en la entidad se han desarrollado las siguientes actividades: 
1. Definir e implementar el procedimiento GTI-PR023 Ejecución de Ejercicios de Arquitectura Empresarial 
2. Desarrollar el ejercicio de Arquitectura Empresarial de Gestión de Recaudo, este ejercicio se documentó en la herramienta Confluence </t>
  </si>
  <si>
    <t>https://icfes.darumasoftware.com/app.php/document/view/index/1597
http://200.41.6.174:8090/display/REC/Ejercicio+Arquitectura+Empresarial+Proceso+Recaudo+Icfes
http://200.41.6.174:8090/display/REC/Ejercicio+Arquitectura+Empresarial+Proceso+Recaudo+Icfes</t>
  </si>
  <si>
    <t>1. Ejercicios ejecutados de alineación ejecutados: 1 
 2. Ejercicios ejecutados de alineación planeados: 2</t>
  </si>
  <si>
    <t>Para lograr la alineación con la política de Gobierno Digital se participó en el Concurso de Máxima Velocidad, logrando un tercer lugar en el gran premio de transformación digital, y un segundo lugar en el reto de Gobierno Abierto</t>
  </si>
  <si>
    <t>Carpeta de consolidación de evidencias de retos de Máxima Velocidad</t>
  </si>
  <si>
    <t>Total de opciones de respuesta:6</t>
  </si>
  <si>
    <t>Durante el segundo semestre se formuló el  PETI para la vigencia 2020-2023</t>
  </si>
  <si>
    <t>PETI 2020-2023</t>
  </si>
  <si>
    <t>"1. Sumatoria de Avance de los proyectos estratégicos de TI que tenían actividades planeadas para el periodo: 974
2. Cantidad de proyectos estratégicos de TI que tenían actividades planeadas para el periodo: 9"</t>
  </si>
  <si>
    <t>1. Innovación y prototipado de soluciones: 100%_x000D_
2.  Integración de las pruebas ECDF y Saber 359 con los procesos misionales existentes: 100%_x000D_
3.Arquitectura Empresarial: 100%_x000D_
4.Gestión de armado: 100%_x000D_
5.Gestión de ítems: 79%_x000D_
6.Pruebas por computador PLEXI: 133%_x000D_
7.sistema de calificación del Instituto: 100%_x000D_
8.Sistema misional Prisma: 94%_x000D_
9.Sistema de Gestión de seguridad de la Información en el Icfes: 91%</t>
  </si>
  <si>
    <t>20191224 Proyectos Estratégicos en la carpeta: Evidencias de Desarrollo Organizacional/Direccionamiento Estratégico/Seguimiento a la Ejecución del PETI</t>
  </si>
  <si>
    <t>1.DireccionamientoEstrategico/Evidencia48_DocumentoDiagnosticoECDF_359.docx</t>
  </si>
  <si>
    <t>V1:Actividades Ejecutadas: 
8 (ECDF) + 12 (SB359) = 20
V2:Actividades Planeadas: 
8 (ECDF) + 12 (SB359) = 20
Resultado: 100%</t>
  </si>
  <si>
    <t>Las actividades propuestas fueron desarrolladas dentro de los tiempos establecidos en el cronograma definido en el plan de trabajo. Para ECDF se realizaron las 2 actividades pendientes para completar las 6 definidas inicialmente y adicionalmente se realizaron otras actividades.
Para 359 se realizaron las 9 actividades pendientes para completar las 12 que estaban planteadas inicialmente.</t>
  </si>
  <si>
    <t xml:space="preserve">La evidencia se encuentra en la carpeta Direccionamiento Estratégico/Proyecto de Innovación y Prototipado: 
Evidencia53.DT_Estrategia_Innovacion.pdf
https://icfesgovco.sharepoint.com/:b:/s/EVIDENCIASDEDESARROLLOORGANIZACIONAL/Eb1caqPfLsRGmflMlu8LPYQBZt78vjzAUdQjPBYEOGY0FA?e=9g6Gse
</t>
  </si>
  <si>
    <t>Las evidencias se encuentran en la carpeta Direccionamiento Estratégico/Proyecto de Innovación y Prototipado: 
Evidencia54.DT_Oportunidades_de_Mejora.docx
https://icfesgovco.sharepoint.com/:w:/s/EVIDENCIASDEDESARROLLOORGANIZACIONAL/EYk1wbQETEpPog0Dbh03qzYBCzAmRXcYtFxT2or21gGYgw?e=imdhm5</t>
  </si>
  <si>
    <t xml:space="preserve">La evidencia se encuentra en la carpeta Direccionamiento Estratégico/Proyecto de Innovación y Prototipado: 
Evidencia55.DT_Evaluacion_Tecnologias.docx
https://icfesgovco.sharepoint.com/:w:/s/EVIDENCIASDEDESARROLLOORGANIZACIONAL/ESjg4pxnVlBEq1PGjNyAveUBcmHSdsfsPB3Vz6njwrYIJA?e=lgePc6
</t>
  </si>
  <si>
    <t>V1:N° de prototipos ejecutados :6
V2:N° de prototipos planeados : 6
Resultado: 100 %</t>
  </si>
  <si>
    <t>Se realiza prototipo funcional de alertar (reporte o seguimiento) de aplicaciones y desarrollo de rubricas para pregunta abierta</t>
  </si>
  <si>
    <t>Las evidencias se encuentran en la carpeta Direccionamiento Estratégico/Proyecto de Innovación y Prototipado: 
1. Evidencia56y57.Alertas_AplicacionExamen_121019.png_x000D_
2. Evidencia56y57.Correo de ICFES - Aplicación Alertas Prueba 2019-2.pdf_x000D_
3. Evidencia56y57.PreguntaAbierta-codigo.png_x000D_
4. Evidencia56y57.PreguntaAbierta-historias.png_x000D_
5. Evidencia56y57.PreguntaAbierta-prototipo.png_x000D_
6. Evidencia56y57.Propuesta-reporte-aplicacion-002.pdf_x000D_
7. Evidencia56y57.SistemaAlertasAplicación-CodigoBack.png_x000D_
8. Evidencia56y57.SistemaAlertasAplicación-CodigoFront.png_x000D_
9. Evidencia56y57.SistemaAlertasAplicación-Web.png
https://icfesgovco.sharepoint.com/:f:/s/EVIDENCIASDEDESARROLLOORGANIZACIONAL/EsPTFqE_7YRKlnRzlLa7cBwBxof7412gNMh48o-a6E9b1w?e=sCHUdu</t>
  </si>
  <si>
    <t>V1:N° de pruebas de concepto ejecutadas: 8
V2:N° de pruebas de concepto planeadas: 8
Resultado: 100 %</t>
  </si>
  <si>
    <t>Se realiza prueba de concepto de desarrollo de microservicios con spring boot, desarrollo de aplicación de alerta(seguimiento o reporte) de aplicación y desarrollo de rúbricas para pregunta abierta</t>
  </si>
  <si>
    <t>Las evidencias se encuentran en la carpeta Direccionamiento Estratégico/Proyecto de Innovación y Prototipado: 
1. Evidencia56y57.Alertas_AplicacionExamen_121019.png_x000D_
2. Evidencia56y57.Correo de ICFES - Aplicación Alertas Prueba 2019-2.pdf_x000D_
3. Evidencia56y57.PreguntaAbierta-codigo.png_x000D_
4. Evidencia56y57.PreguntaAbierta-historias.png_x000D_
5. Evidencia56y57.PreguntaAbierta-prototipo.png_x000D_
6. Evidencia56y57.Propuesta-reporte-aplicacion-002.pdf_x000D_
7. Evidencia56y57.SistemaAlertasAplicación-CodigoBack.png_x000D_
8. Evidencia56y57.SistemaAlertasAplicación-CodigoFront.png_x000D_
9. Evidencia56y57.SistemaAlertasAplicación-Web.png_x000D_
10. Evidencia57.DesarolloMicroservicios-codigo.png_x000D_
11. Evidencia57.DesarolloMicroservicios-disenio.png_x000D_
12. Evidencia57.DesarolloMicroservicios.png
https://icfesgovco.sharepoint.com/:f:/s/EVIDENCIASDEDESARROLLOORGANIZACIONAL/EsPTFqE_7YRKlnRzlLa7cBwBxof7412gNMh48o-a6E9b1w?e=sCHUdu</t>
  </si>
  <si>
    <t>A la fecha de corte de este informe debido a repriorización de la Subdirección de Desarrollo de Aplicaciones sobre los desarrollos establecidos en el mapa de ruta, las implementaciones pendientes se reprograman para el siguiente año (2020), esto incluye: WS de validación de documentos de identidad (RNEC), WS de consulta de resultados (Interno) y WS de consulta al DUE (MEN). Por lo anterior, se mantiene el avance del 100% en la implementación de los 2 WS Recaudo (Bancos) y 2 WS SIMAT (MEN).</t>
  </si>
  <si>
    <t>1.DireccionamientoEstrategico/Evidencia58_59_CronogramaAprovisionamiento.mpp
2.DireccionamientoEstrategico/Evidencia58_59_CronogramaInforme_Aplicación.mpp
3.DireccionamientoEstrategico/Evidencia58_59_CronogramaInscripción.mpp
4.DireccionamientoEstrategico/Evidencia58_59_CronogramaResultados.mpp
5.DireccionamientoEstrategico/Evidencia58_59_ConsolidadoProyectos.xlsx</t>
  </si>
  <si>
    <t>Las variables son las actividades definidas en los cronogramas de cada uno de los productos:
* Inscripción:100%
* Aprovisionamiento: 99,6%
* Gestión: 75%
* Resultados: 100 %
* Informe Aplicación: 93%
Portafolio PRISMA: 94%</t>
  </si>
  <si>
    <t>Se establece el sistema de calificación como proyecto para el cual se desarrollan los documentos asociados:
1. Plan de dirección del proyecto
2. Acta de inicio (project charter)
3. Plan de trabajo o cronograma. Se establecen dos cronogramas: Uno que involucra las actividades de Lectura y otro que involucra las actividades de Codificación</t>
  </si>
  <si>
    <t>1.DireccionamientoEstrategico/Evidencia61_62_PPC_Plan_Direccion_de_Proyecto.docx
2.DireccionamientoEstrategico/Evidencia61_62_PPC_ProjectCharter.docx
3.DireccionamientoEstrategico/Evidencia61_62_CronogramaLectura.mpp
4.DireccionamientoEstrategico/Evidencia61_62_CronogramaCodificación.mpp</t>
  </si>
  <si>
    <t>V1: Número de actividades ejecutadas del plan de trabajo: 10
V2: Número de actividades planeadas en el plan de trabajo: 10
Resultado: 100%</t>
  </si>
  <si>
    <t>Durante el cuarto trimestre del año, se realizaron las actividades definidas en el último plan de trabajo, las cuales estaban encaminadas a la realización del Piloto de Calificación de la prueba Saber 359, fuera del Módulo de Análisis de Ítems.
En este periodo se recopilo y cargo toda la información al Sistema Prisma, tanto para cuestionario cognitivo, como no cognitivo, para finalmente proveer a Estadística vistas de base de datos con la información definida para la ejecución del proceso de Calificación.</t>
  </si>
  <si>
    <t>En el último trimestre no se presentó avance en esta tarea</t>
  </si>
  <si>
    <t>Se ha recogido la información técnica de las tres primeras unidades de información de la ola: personas, pqr's y resultados.</t>
  </si>
  <si>
    <t>Libros de unidades de información de persona, PQR's, resultados.  https://icfesgovco.sharepoint.com/:f:/s/EVIDENCIASDEDESARROLLOORGANIZACIONAL/EhSMdOnCsolKrbWPqfJt8tABgJjZJwOUwuxpUr7Pavc_LQ?e=AKwE6p</t>
  </si>
  <si>
    <t>Actividades ejecutadas 47
Actividades planeadas 70</t>
  </si>
  <si>
    <t xml:space="preserve">Durante este trimestre se ha enfocado el trabajo en la implementación de la ola 1, desde su concepción y el trabajo necesario para establecer la mesa técnica que la aprobara. Se siguió trabajando con la oficina OAP en la iniciativa del catálogo de información, incluyendo al grupo de BI y determinando equipos para establecer tableros de control en Tableau como fuentes únicos de información.
</t>
  </si>
  <si>
    <t>https://icfesgovco.sharepoint.com/:f:/s/EVIDENCIASDEDESARROLLOORGANIZACIONAL/EqiCRVQYR31Chsya54vSKXEBywCS73ZglqgMGK2pT5p3_g?e=zbt4ad</t>
  </si>
  <si>
    <t>20/22</t>
  </si>
  <si>
    <t xml:space="preserve">https://icfesgovco.sharepoint.com/:f:/s/EVIDENCIASDEDESARROLLOORGANIZACIONAL/EjW8ogsuSCtCiZOJb42IME4BcZ6749_FBIi02n7TUfei8w?e=OQIqCC </t>
  </si>
  <si>
    <t xml:space="preserve">https://icfesgovco.sharepoint.com/:f:/s/EVIDENCIASDEDESARROLLOORGANIZACIONAL/En9bVq-wDB5OqYJ6efyblF4BrboQ1H6RSZbD7NwiN9W2eg?e=kBF4lt </t>
  </si>
  <si>
    <t>5/6</t>
  </si>
  <si>
    <t xml:space="preserve">https://icfesgovco.sharepoint.com/:f:/s/EVIDENCIASDEDESARROLLOORGANIZACIONAL/Es9xflDCaqxMigpZkjpTeT0BtnpwAWSUqRuuJESA_a7c6g?e=e34Hvl </t>
  </si>
  <si>
    <t>V1: Actividades ejecutadas: 33
V2: actividades planeadas: 33</t>
  </si>
  <si>
    <t xml:space="preserve"> Se realizaron las actividades faltantes relacionadas con BDD.</t>
  </si>
  <si>
    <t>Las evidencias se encuentran en la carpeta Valores para resultados: 
1.  PresentacionBDD.pptx</t>
  </si>
  <si>
    <t>1. ValoresParaResultados/Evidencia20_CicloVida_Pruebas_unitarias.docx
2. ValoresParaResultados/Evidencia20_CicloVida_TDD.docx</t>
  </si>
  <si>
    <t>V1: Número de módulos configurados para integración continua: 2
V2: Número de módulos planeados: 2</t>
  </si>
  <si>
    <t xml:space="preserve">se realizó la integración del segundo módulo que fue Inscripción de Jenkins a Bitbucket.
</t>
  </si>
  <si>
    <t>Las evidencias se encuentran en la carpeta Valores para resultados/CicloVidaSW: 
1. Evidencia21_IntegracionInscripcion.pdf</t>
  </si>
  <si>
    <t>Informe ejecutado: 2
Informes planeados: 2</t>
  </si>
  <si>
    <t xml:space="preserve">El seguimiento realizado durante el trimestre se mide de acuerdo a los informes de ejecución. Para la evidencia se adjunta el del ultimo mes. </t>
  </si>
  <si>
    <t xml:space="preserve">https://icfesgovco.sharepoint.com/:f:/s/EVIDENCIASDEDESARROLLOORGANIZACIONAL/EvRqLx5hp1pHimG9Bg8H-vwBT0o2CfxyLtGeM2hQ-SCzqw?e=fnCIMi </t>
  </si>
  <si>
    <t>V1: # Actividades planteadas del plan de mantenimientos  de servicios tecnológicos 7
V2: # Actividades planteadas del plan de mantenimientos  de servicios tecnológicos 7</t>
  </si>
  <si>
    <t>Se incorpora la documentación de procedimiento de operación, el catalogo de sistemas de información.</t>
  </si>
  <si>
    <t>Las evidencias se encuentran en:
https://icfesgovco.sharepoint.com/:f:/s/operaciondti/Ema6KT69zsVLsIJvjQlSb04BQ8Wa5FDyAnU1gHulPpd4uw?e=MlCL7v</t>
  </si>
  <si>
    <t>Número de salidas a producción ejecutadas: 10
Número de salidas a producción planeadas:10</t>
  </si>
  <si>
    <t>Durante el  último trimestre se planearon 10 entregas a ambiente productivo para ser Operadas, estas hacen referencia a 
Certificados de asistencia, PRISMA-Inscripción
PRISMA - informe aplicación, PRISMA - Aprovisionamiento, PRISMA - Resultados, Seminario de Investigación, Servicio SIMAT
Pregunta abierta, Prisma-Instrumentos
PRISMA-Gestión. Este indicador queda en 10/10 aunque con varios retrasos en la entrega por parte del equipo de SDA.</t>
  </si>
  <si>
    <t>1. ValoresParaResultados/Evidencia27_InventarioAplicacionesInternas.xlsx</t>
  </si>
  <si>
    <t>1. ValoresParaResultados/Evidencia28_PlanTrabajo_AplicacionesInternasApoyo.xlsx</t>
  </si>
  <si>
    <t>Las variables son las actividades definidas en los frentes de trabajo y se reporta el avance para cada uno:
1. ERP: 100%
2. Gestor documental: 100%
3. Centro de soluciones Icfes: 100%
4. Certificados de retención: 100%
5. Certificados laborales: 100%
6. Certificados de resultados 100%
7. Bonos pensionales: 100%
8.Operativo Icfes: 100%
Porcentaje de avance general del cronograma: 100%</t>
  </si>
  <si>
    <t>El plan de trabajo se dividió en 8 frentes de trabajo, de los cuales se presenta el siguiente avance para el cuarto trimestre: (los demás estaban finalizados en trimestres anteriores)
2. Gestor documental: Se finaliza etapa de contratación
4. Certificados de retención:  Se despliega aplicación en ambiente de pruebas
5. Certificados laborales: Se realizan verificaciones de los servicios desplegados en autoservicio de funcionarios verificando habilitación de certificados laborales.
6. Certificados de resultados:  Se despliega aplicación en ambiente de producción.
8. Operativo Icfes: Se implementó aplicación piloto para seguimiento de una aplicación.</t>
  </si>
  <si>
    <t>Las evidencias se encuentran en la carpeta Valores para resultados/AplicacionesApoyo: 
1. Evidencia27_Cronogramas.pdf
2. Evidencia27_SeguimientoAplicacion.pdf</t>
  </si>
  <si>
    <t>"Número de conjuntos de datos publicados = 25 Número de conjuntos de datos planeados publicar = 25"</t>
  </si>
  <si>
    <t>Se realiza la publicación de los resultados anonimizados de la prueba Saber 11 2019-2 para los exámenes de Saber 11 y Pre saber sel segundo semestre del año.</t>
  </si>
  <si>
    <t xml:space="preserve">"La evidencia se encuentra en la carpeta Evaluación de resultados, en la siguiente ruta: https://icfesgovco.sharepoint.com/:f:/s/EVIDENCIASDEDESARROLLOORGANIZACIONAL/EsaodiporA5Ih8aGoy2yYIoBSWqCyPfo3BermMm-3vIiPg?e=3Bzf77" </t>
  </si>
  <si>
    <t>V1: actividades ejecutadas = 10
V2: actividades planeadas = 12
Resultado = 83%</t>
  </si>
  <si>
    <t>Para este sistema se tuvo que reducir el alcance a un 80% dado que no se tuvo la disponibilidad completa de los usuarios. Sin embargo, se realizaron las siguientes actividades:
1. Se realizó con el apoyo del equipo de BI un  análisis comparativo de herramientas reporteadoras.
2. Se adelantaron unos prototipos funcionales para validar el tipo de reportes y gráficas a implementar.
3.  Se identificaron los filtros de consulta que deberían tener los reportes a generar</t>
  </si>
  <si>
    <t>V1: mejoras implementadas = 13
V2: mejoras planeadas = 13
Resultado = 100%</t>
  </si>
  <si>
    <t>Se implementaron las siguientes mejoras:
Mejorar la Página de Error
Ajustes Carrusel Página Principal
Ajustar estilo de Textos del Menú Principal
Imágenes que acompañan la noticia no son Responsive
Ajustar estilo de Textos del Menú Principal</t>
  </si>
  <si>
    <t xml:space="preserve">Las evidencias se encuentran en la carpeta:
https://icfesgovco-my.sharepoint.com/:f:/g/personal/csilva_icfes_gov_co/Ev6AC_-458FAvQKlhJzNMawBXNbKRkcmQv7QEYRGuxkYMA?e=5wQFHz </t>
  </si>
  <si>
    <t>V1: nuevas func implementadas = 10
V2: nuevas func planeadas = 10
Resultado = 100%</t>
  </si>
  <si>
    <t>Se implementaron las siguientes funcionalidades nuevas:
Crear Componente para Publicar transmisiones en vivo
Crear flujo de publicación y ampliación de noticias
Crear flujo de publicación y ampliación de Contenidos
Destacar Anuncios Súper Importantes en el Home</t>
  </si>
  <si>
    <t>V1:N° integrac. implementadas = 8
V2:N° integrac. func planeadas = 8
Resultado = 100%</t>
  </si>
  <si>
    <t>Se implementó el Chatbot y el Tag Manager Presidencia</t>
  </si>
  <si>
    <t>No se planearon, ni ejecutaron migraciones para el cuarto trimestre.</t>
  </si>
  <si>
    <t>4 requerimientos planeados/ 4 soluciones de bases de datos diseñadas e implementadas.</t>
  </si>
  <si>
    <t>Formatos de despliegues solución para los siguientes cuatros requerimientos:
Inscripción saber 11 calendario B, versión 1.8
Codificación pregunta abierta 359, versión 2.0
Resultados Andrés bello.
Gestión de discapacidades, versión 1.1.4</t>
  </si>
  <si>
    <t>1 solicitud de limpieza de datos planeada / 1 Solicitud de limpieza de datos ejecutada</t>
  </si>
  <si>
    <t>Limpieza de información de personas en la base de datos misional, con respecto a la información oficial de la Registraduría Nacional del Estado Civil (RNEC).</t>
  </si>
  <si>
    <t>En este último trimestre no se realizaron videos, sin embargo se cargaron documentos de manual de usuario en formato pdf.</t>
  </si>
  <si>
    <t xml:space="preserve">La evidencia se encuentra cargada en el link
https://www.icfes.gov.co/documents/20143/1662900/Manual+inscripcion+estudiantes+saber+11+y+pre+saber+2020.pdf/1eed39de-7b77-4ff2-a7c4-fbb498753b42 </t>
  </si>
  <si>
    <t>"Número de informes construidos = 40 Número de informes planeados = 40"</t>
  </si>
  <si>
    <t>Se incrementa la cantidad de reportes planeados de acuerdo con las necesidades que han surgido durante el transcurso del año. Se realizan 10 reportes en la herramienta APEX que son de uso interno por algunas subdirecciones especiales.</t>
  </si>
  <si>
    <t>Las actividades de capacitación más relevantes fueron:
Del Plan Institucional de Capacitación , de un total de 14
 - Manejo de auditorio y resolución de conflictos
- Diseño y gestión de  indicadores
- Formación de auditores en el sistema de gestión
- Capacitación en obligaciones tributarias
- Fundamentos de PMI
- Bases de datos - ACCESS
- Proceso editorial ADOBE
- Analítica de datos
De Proyectos de Aprendizaje por Equipos, de un total de 8
- Capacitación en prueba T y T
- Taller de Lego Serious Play
- Riesgos y programa antifraude</t>
  </si>
  <si>
    <t>Algunas de las actividades fueron:
- Torneo de bolos
- Día de los niños
- Actividades de coro y vocalización
- Ejercicios de entrenamiento funcional
- Entrega de tortas por cumpleaños
- Vacaciones recreativas de fin de año
- Taller de manualidades navideñas
- Día de las mascotas
- Proyectos por equipos de trabajo
- Caminata ecológica
- Ceremonia de entrega de incentivos
- Novena navideña</t>
  </si>
  <si>
    <t>≥80%</t>
  </si>
  <si>
    <r>
      <t></t>
    </r>
    <r>
      <rPr>
        <sz val="12.65"/>
        <color rgb="FF000000"/>
        <rFont val="Arial"/>
        <family val="2"/>
      </rPr>
      <t xml:space="preserve"> =</t>
    </r>
    <r>
      <rPr>
        <sz val="11"/>
        <color rgb="FF000000"/>
        <rFont val="Arial"/>
        <family val="2"/>
      </rPr>
      <t xml:space="preserve"> (EC + EA + EAA)/ 3
1. EC Encuesta de cobertura   
2. EA Encuesta de aplicabilidad   
3. EAA Encuesta de auto aprendizaje  
</t>
    </r>
  </si>
  <si>
    <r>
      <t xml:space="preserve">Conforme a la proyección realizada para el segundo trimestre de 2019 comprendido por los meses de Abril, Mayo y Junio, se efectuó la aplicación de la Prueba adaptativa por computador (CAT),  la prueba Saber TyT papel y la prueba Saber TyT electrónica, cuyos resultados fueron los siguientes: 
</t>
    </r>
    <r>
      <rPr>
        <b/>
        <sz val="11"/>
        <color theme="1"/>
        <rFont val="Arial"/>
        <family val="2"/>
      </rPr>
      <t>Prueba adaptativa por computador (CAT)</t>
    </r>
    <r>
      <rPr>
        <sz val="11"/>
        <color theme="1"/>
        <rFont val="Arial"/>
        <family val="2"/>
      </rPr>
      <t xml:space="preserve">
Fecha de aplicación: 19 de Mayo de 2019 
Primera Sesión
* Examinandos citados: 3567
* Examinados presentes: 2916
* Examinados ausentes: 651
Segunda Sesión
* Examinandos citados: 1852
* Examinados presentes: 1502
* Examinados ausentes: 350
</t>
    </r>
    <r>
      <rPr>
        <b/>
        <sz val="11"/>
        <color theme="1"/>
        <rFont val="Arial"/>
        <family val="2"/>
      </rPr>
      <t>Saber TyT papel</t>
    </r>
    <r>
      <rPr>
        <sz val="11"/>
        <color theme="1"/>
        <rFont val="Arial"/>
        <family val="2"/>
      </rPr>
      <t xml:space="preserve">
Fechas de aplicación: 09 de Junio de 2019 
Primera Sesión:
* Examinandos citados: 110.941 
* Examinados presentes: 107.736
* Examinados ausentes: 3.205
Segunda Sesión
* Examinandos citados: 15.611
* Examinados presentes: 15.116
* Examinados ausentes: 495
</t>
    </r>
    <r>
      <rPr>
        <b/>
        <sz val="11"/>
        <color theme="1"/>
        <rFont val="Arial"/>
        <family val="2"/>
      </rPr>
      <t>Saber TyT electrónica</t>
    </r>
    <r>
      <rPr>
        <sz val="11"/>
        <color theme="1"/>
        <rFont val="Arial"/>
        <family val="2"/>
      </rPr>
      <t xml:space="preserve">
Fechas de aplicación: 09 de Junio de 2019 
Primera Sesión:
* Examinandos citados: 4.579
* Examinados presentes: 4.432
* Examinados ausentes: 147
De acuerdo a la información anterior, el porcentaje de cumplimiento global con relación a la programación de actividades del plan de acción fue del 50% conforme con la proyección y a nivel de la subdirección del 100% ya que se llevo a cabo la aplicación de los exámenes según el cronograma establecido. 
</t>
    </r>
  </si>
  <si>
    <r>
      <t xml:space="preserve">Conforme a la proyección realizada para el cuarto trimestre de 2019 comprendido por los meses de octubre, noviembre y diciembre se efectuó la aplicación de la prueba Saber Pro y TyT y Pro exterior cuyos resultados fueron los siguientes: 
</t>
    </r>
    <r>
      <rPr>
        <b/>
        <sz val="11"/>
        <color theme="1"/>
        <rFont val="Arial"/>
        <family val="2"/>
      </rPr>
      <t xml:space="preserve">
Saber Pro y TyT</t>
    </r>
    <r>
      <rPr>
        <sz val="11"/>
        <color theme="1"/>
        <rFont val="Arial"/>
        <family val="2"/>
      </rPr>
      <t xml:space="preserve">
Fecha de aplicación: 20 de octubre de 2019 
* Examinados presentes: 348.744
</t>
    </r>
    <r>
      <rPr>
        <b/>
        <sz val="11"/>
        <color theme="1"/>
        <rFont val="Arial"/>
        <family val="2"/>
      </rPr>
      <t xml:space="preserve">Saber Pro exterior </t>
    </r>
    <r>
      <rPr>
        <sz val="11"/>
        <color theme="1"/>
        <rFont val="Arial"/>
        <family val="2"/>
      </rPr>
      <t xml:space="preserve">
* Examinados presentes: 2.169
De acuerdo a la información anterior, el porcentaje de cumplimiento global con relación a la programación de actividades del plan de acción fue del 100% conforme con la proyección y a nivel de la subdirección del 100% ya que se llevo a cabo la aplicación de los exámenes según el cronograma establecido. 
</t>
    </r>
  </si>
  <si>
    <t>Seguimiento el 28 de octubre del cumplimiento de las actividades del PAAC: a la fecha el anexo de riesgos de corrupción, se en cuenta en ejecución de cada proceso; anexo2: estrategia de racionalización cumplida en 10%; Anexo link de transparencia, falta actividad de seguimiento de la OCI; Anexo rendición de cuentas, hace falta 4 actividades de la OACM y OCI; Anexo 5, servicio al ciudadano, cumplida todas sus actividades</t>
  </si>
  <si>
    <t>Ejecución de todas las actividades del plan por aparte de cada uno de los responsables de la OAP</t>
  </si>
  <si>
    <t>Para el segundo trimestre del año  2019, se realizaron actividades de calificación, análisis del DIF-multigrupo, generación del INSE, generación por niveles de desempeño, análisis de ítems finales y pilotos, clasificación de planteles, generación de manuales de procesamiento y generación de articulo de DIF-Matching</t>
  </si>
  <si>
    <t>Las evidencias de las mencionadas actividades se encuentran en:  
Envío por correo electrónico. 
C:\Users\ammoreno\Documents\Solicitudes\AnalitemPresaberELEC\Analitem_20191\20191\Inicial\Input\ConteosCAT
\\icfesserv5\Analisisitems$\PreSaber\20191\Inicial
Repositorio GitLab
\\SEKCORDOBA\ISCE_SB11_2019_v1
\\SECREYES\Users\careyes\Desktop\Carlos_Reyes_ICFES\2019\8.Agosto\2.Agregados_TE_Carlos
https://www.overleaf.com/project/5d601931f756fe462e8d7e65
\\192.168.3.57\se\MANUALESyListasdeChequeo
\\192.168.3.57\se\Seguimiento subdirección de estadística\Reportes</t>
  </si>
  <si>
    <t>Las evidencias se encuentran en: https://www.overleaf.com/project/5d09066df4c045267dc18499
Envío por correo electrónico. 
C:\Users\ammoreno\Documents\HistoricoTyT\Revisión\CarpetaItems
\\icfesserv5\academica$\ECAES_EK\ECAES_2019\EK20192\0.Manual_Calificacion\0.Revision_Calificacion
https://drive.google.com/drive/folders/1OtYXIfMwymeyshWZozeBH05pFIQP6nW7?usp=sharing
https://www.overleaf.com/7957535671jhghcrvxjkyd
https://es.overleaf.com/project/5d09066df4c045267dc18499
\\icfesserv5\Analisisitems$\SABERTYT\20192\Inicial\Doc
\\icfesserv5\academica$\Seguimiento subdirección de estadística\Análisis de ítem\2019\SABER TYT
\0.Revision_Calificacion
//SEAMMORENO/Users/ammoreno/Desktop/Backup240619/Solicitudes/AnalitemTyT20191/Calibración
\\icfesserv5\academica$\Subdireccion_de_Estadistica\COMUNICACIONES\Capacitaciones\AnalisiYDivulgacion
https://docs.google.com/presentation/d/1_dvdGgwPmw_ECmlVhERNg3GOy_KoxShswKcXUyLpQSk/edit#slide=id.p1
subdirección de estadística\Análisis de ítem\2019\SABER TYT
\icfesserv5\Analisisitems$\SABERTYT\20192\Pilotos\Doc
://SEAMMORENO/Users/ammoreno/Desktop/Backup240619/Solicitudes/AnalitemTyT20191/Calibración
\\icfesserv5\Analisisitems$\SABERTYT\20192\Pilotos_Calibracion\Doc</t>
  </si>
  <si>
    <t>C:\ICFES\REPUBLICA DOMINICANA\2019\Análisis de ítem\09112019
Lista de asistencia y acta
"C:\ICFES\REPUBLICA DOMINICANA\2019\Calificación Oficial
usuario kCORDOBA"
C:\ICFES\REPUBLICA DOMINICANA\2019\Análisis de ítem\25092019 USUARIO: kcordoba
https://www.overleaf.com/project/5d8a7fbc23dc9d0001f73c3c
C:\ICFES\REPUBLICA DOMINICANA\2019\Calificación Oficial\output\Summary_sesiones_2019_RD.xlsx en USUARIO: KCORDOBA
https://docs.google.com/presentation/d/12jTL64noFKLFaz8cbeWj2DsP6W4yvc2_s7Xscp4T0l8/edit#slide=id.g64c5896eaa_0_48
\\SECREYES\Users\careyes\Desktop\Carlos_Reyes_ICFES\2019\10.Octubre\4.RD</t>
  </si>
  <si>
    <t>https://drive.google.com/drive/u/1/search?q=type:folder
https://www.icfes.gov.co/nl/web/guest/acerca-del-examen-saber-pro
https://www.icfes.gov.co/nl/web/guest/instituciones-educativas-y-secretarias/saber-tyt/oferta-de-modulos-especificos
https://www.icfes.gov.co/nl/web/guest/acerca-examen-saber-11
Nota: Algunos marcos de referencia aún no han sido publicados en la página web del Icfes, toda vez que requieren la aprobación del Ministerio de Educación Nacional.</t>
  </si>
  <si>
    <t>En el cuarto trimestre del año, se consolidaron 5 informes de los resultados obtenidos del proyecto estratégico; a saber: documento de trazabilidad, el estudio de caso y el informe técnico de estadísticas (inglés) y dos presentaciones de resultados de Preicfes y Pre Saber. Los dos últimos fueron los  resultados iniciales que se suministraron en el primer semestre del año, como parte del seguimiento al plan de acción anual. 
En el primero de estos se consolidan los hitos más relevantes, la asesoría internacional, el diseño del CAT, la aplicación del piloto, la definición de la muestra, la estrategia de comunicación, los cuestionarios auxiliares, el análisis cuantitativo y cualitativo y la relación entre las escalas y los puntajes por pruebas. 
Con respecto al Estudio de Caso, se hace todo el análisis cuantitativo de la prueba y de los cuestionarios auxiliares, razón por la cual hace parte del documento de trazabilidad. 
Con respecto al informe técnico estadístico "computational adaptive testing for the Icfes Pre Saber exam", muestra el proceso y los resultados de un test de lápiz y papel a un test adaptativo, para conocer todas las restricciones y  mejoras de la calidad general de la medición. 
De esta forma se da cumplimiento a los insumos que soportan el desarrollo y ejecución de este proyecto estratégico liderado por la Dirección de Evaluación y la Dirección de Tecnologías e Información, del Icfes.</t>
  </si>
  <si>
    <t>El  domingo 11 de agosto se realizó  el monitoreo de la aplicación de la prueba nacional Saber 11, calendario A en las ciudades de Armenia, Barranquilla, Bogotá, Bucaramanga, Cali, Cartagena de indias, Cúcuta, Medellín, Pasto, Villavicencio, Soacha, Montería, Manizales por parte de la Dirección de Evaluación y sus subdirecciones, con el fin de analizar especialmente los procedimientos y acomodaciones asociados a la aplicación para personas con discapacidad. En virtud a dicho monitoreo, se realiza una retroalimentación a la Dirección de Producción y operaciones con distintos aspectos para tener en cuenta.
Por otro lado, durante el mes de septiembre,  se realiza por parte del equipo de la Dirección de Evaluación el monitoreo de la aplicación del  Estudio Regional Comparativo y Explicativo (ERCE)  en Chía, Medellín, Rionegro, Manizales, Dos quebradas, Armenia, Riohacha, Maicao, Manaure, Honda, Mariquita, Ibagué, Sincelejo, Corozal y Palmito.
Teniendo en cuenta lo anterior, se da cumplimiento a la meta del tercer trimestre del año.</t>
  </si>
  <si>
    <t>El 10° Seminario Internacional sobre Calidad de la Educación contó con una asistencia de 850 personas entre estudiantes, profesores de colegio y universidades, investigadores, hacedores de política pública y demás. Además, hubo presencia de conferencistas internacionales, quienes encabezaron las discusiones sobre sobre la educación superior y otros temas relacionados con la calidad de la educación.  DIchas discusiones fueron consideradas pertinentes  por los encuestados, lo que permitión cumplir con la meta propuesta.</t>
  </si>
  <si>
    <t>Las evidencias se encuentran en la carpeta Direccionamiento Estratégico/Prueba Electrónica:
1. Evidencia40_PRE - ICFES Saber Pro y Saber TyT 2019-2.pdf</t>
  </si>
  <si>
    <t>Durante el cuarto trimestre del año, se realizó la aplicación electrónica de las siguientes dos pruebas:
1. Saber 3°, 5° y 9° 
2. Pruebas de Comunicación escrita para Saber Pro y Saber TyT en el exterior.
Se alcanzó la meta propuesta de aplicación de pruebas por computador y se superó. 
La meta era aplicar 9 pruebas por computador durante 2019 y se aplicaron un total de 12.</t>
  </si>
  <si>
    <t xml:space="preserve">
Las evidencias se encuentran en la carpeta Direccionamiento Estratégico/Prueba Electrónica:
1.Evidencia41_ReporteSaber3,5,9-Electronico.xlsx
2.Evidencia41_SaberProyTyTExterior.JPG</t>
  </si>
  <si>
    <t>Por solicitud del usuario, el proyecto estuvo detenido durante los meses de agosto y septiembre, por lo cual el alcance cambió y se espera completar el 75%.
Adicionalmente, por disponibilidad del usuario, no fue posible realizar las demás sesiones que se tenían planeadas.
Como actividad final, se genera un documento en el que se describen las actividades, hallazgos y sugerencias de trabajo futuro.</t>
  </si>
  <si>
    <t>Las evidencias se encuentran en la carpeta Direccionamiento Estratégico/Prueba Electrónica:
1. Evidencia42_Taller de Innovación N° 4 - Gestión de Items.pptx
2. Evidencia42_Propuesta Gestión de Items.doc</t>
  </si>
  <si>
    <t xml:space="preserve">
Las evidencias se encuentran en la carpeta Direccionamiento Estratégico/Prueba Electrónica:
1. Evidencia43_definicionEsquemaValores.JPG
2. Evidencia43_esquemaValores359.JPG
3. Evidencia43_entregaArmadoCargue359.JPG</t>
  </si>
  <si>
    <t>Las evidencias se encuentran en la carpeta Direccionamiento Estratégico: 
1. Evidencia49_PlanTrabajoIntegracion.xlsx</t>
  </si>
  <si>
    <t>Las evidencias se encuentran en la carpeta Direccionamiento Estratégico/ECDF-359:
1. Evidencia50_ECDF.pdf
2. Evidencia50_SB359.pdf
3. Evidencia50_SB359_InformeBimensual.doc
4. Evidencia50_SB359_CorreoInformeBimensual.pdf</t>
  </si>
  <si>
    <t xml:space="preserve">WS ValidacionDocumentosID (RNEC):
Documentacion_Requerimiento_WS_ValidacionDocumentosID
WS DUE (MEN):
Documentacion_Requerimiento_WS_DUE_04102019
Anexos_WS_DUE.zip (Web Service Integración SINEB-DUE v03, IO_DD_MEN, Archivos xsd y wsdl de especificación de los servicios 2019 y Analisis_de_xsd_establecimientos_09082019)
WS ConsultaResultados (ICFES), WS Recaudo (ICFES) y WS SIMAT (MEN) - Aplican los mismos soportes entregados en el reporte del trimestre 3 más dos guías de usuario de WS Recaudo y WS SIMAT respectivamente:
WS ConsultaResultados: Documentacion_Requerimiento_WS_ConsultaResultados_V2_1_11092019
WS Recaudo: Solicitud de Despliegue - WS Recaudo1_0, Documento_evidencias_Nivel2_ServicioConsultaRecaudo_ICFES_05092019, Documento_evidencias_Nivel2_ServicioNotificacionRecaudo_05092019, IO_FORMATO_FICHA_DE_SERVICIO V2_ICFES_RECAUDO_CONSULTA_18092019, IO_FORMATO_FICHA_DE_SERVICIO V2_ICFES_RECAUDO_NOTIFICACION_18092019, Guia_consumo_consultaynotificacion_recaudo_v1.2
WS SIMAT (MEN): Comunicación Externa General Via Mail-2019-EE-109418 (resultado pruebas), Correo 19072019_Entrega WS - SIMAT v1.0, Instructivo inscripción piloto saber 359.
</t>
  </si>
  <si>
    <t>Las evidencias se encuentran en la carpeta Direccionamiento Estratégico:
1. Evidencia57_DocumentoDiagnosticoInscripción.pdf
https://drive.google.com/drive/u/0/folders/135GkSC4kmLB1u_r-aukzbax1aNVCTDON</t>
  </si>
  <si>
    <t>Las evidencias se encuentran en la carpeta Direccionamiento Estratégico:
1. Evidencia57_DocumentoDiagnosticoInscripción.pdf</t>
  </si>
  <si>
    <t>Las evidencias se encuentran en la carpeta Direccionamiento Estratégico:
1. Evidencia62_InformeSeguimientoAprovisionamiento_Citación.pdf
2. Evidencia62_InformeSeguimientoGestión.pdf
3. Evidencia62_InformeSeguimientoInformeAplicación.pdf
4. Evidencia62_InformeSeguimientoInscripción.pdf
5. Evidencia62_InformeSeguimientoResultados.pdf
6. Evidencia62_Proyecto PRISMA - Aprovisionamiento Citación  - 2019.pdf
7. Evidencia62_Proyecto PRISMA - Gestión 2019.pdf
8. Evidencia62_Proyecto PRISMA - Informe Aplicación - 2019.pdf
9. Evidencia62_Proyecto PRISMA - Inscripción - 2019.pdf
10. Evidencia62_Proyecto PRISMA - Resultados - 2019.pdf
https://drive.google.com/drive/u/0/folders/1JaBk1bO-6AAO2pgstRBsVWU-Fjm9Ukng</t>
  </si>
  <si>
    <t>Cada cronograma permite al líder registrar el porcentaje de avance de cada actividad planeada. De tal manera, que automáticamente se obtiene el porcentaje de avance total del proyecto a la fecha.
Para el proyecto de gestión se aplazaron las actividades de parametrización de ficha técnica y parametrización de aplicación.</t>
  </si>
  <si>
    <t>Las evidencias se encuentran en la carpeta Direccionamiento Estratégico/PRISMA:
1.Proyecto PRISMA - AprovisionamientoCitacion - 2019.xlsx
2. Proyecto PRISMA - Gestión - 2019.pdf
3. Proyecto PRISMA - InformeAplicacion - 2019.pdf
4. Proyecto PRISMA - Inscripción - 2019.xlsx
5. Proyecto PRISMA - Resultados - 2019.xlsx</t>
  </si>
  <si>
    <t>Las evidencias se encuentran en la carpeta Direccionamiento Estratégico:
1. Evidencia60_EjercicioArquitecturaCalificación.pdf
https://drive.google.com/drive/folders/135GkSC4kmLB1u_r-aukzbax1aNVCTDON</t>
  </si>
  <si>
    <t>Las evidencias se encuentran en la carpeta Direccionamiento Estratégico:
1. Evidencia60_EjercicioArquitecturaCalificación.pdf</t>
  </si>
  <si>
    <t>Las evidencias se encuentran en la carpeta Direccionamiento Estratégico:
1. Evidencia62_Plan de trabajo Sistema de Calificación.docx
https://drive.google.com/drive/folders/135GkSC4kmLB1u_r-aukzbax1aNVCTDON</t>
  </si>
  <si>
    <t>Las evidencias se encuentran en la carpeta Direccionamiento Estratégico/Calificación:
1. Evidencia62_Calificación359_NoCognitivo.jpg
2. Evidencia62_Calificación359_Cognitivo.jpg</t>
  </si>
  <si>
    <t>En la carpeta siguiente encontrará la matriz CRUD de macroactividades vs unidades de información y el catálogo de unidades de información. https://icfesgovco.sharepoint.com/:f:/s/EVIDENCIASDEDESARROLLOORGANIZACIONAL/Ek0-g45YV6pGlgMqH2ax8TUB6Dntp6O3dSMlndbfx7txMQ?e=c2DvCJ</t>
  </si>
  <si>
    <t xml:space="preserve">El Plan de Actualización MIPG para el cuarto trimestre fue modificado de tal forma que se cambió la fecha de un total de 7 actividades que por solicitud de lideres debía ampliarse su plazo para ejecución. Sin embargo, ninguna fecha supero la presente vigencia. </t>
  </si>
  <si>
    <t>Se han ejecutado todas las actividades del Anexo 3 para rendición de cuentas, llegando al 100% de lo proyectado.</t>
  </si>
  <si>
    <t xml:space="preserve">El pasado 10 de diciembre de 2019 se solicitó a las áreas involucradas en la gestión del Plan de Participación Ciudadana, los avances de ejecución del cronograma en el marco del 3er monitoreo al mencionado plan, esta información se espera estar recolectada a más tardar el próximo 27 de diciembre y la misma publicada en la página web del Instituto.
Por otro lado, el 18 de diciembre se realizó la socialización de los resultados de las actividades de participación al Comité Instruccional de Gestión y Desempeño, mediante el cual se resaltaron los avances en la implementación de la Política de participación y las oportunidades de mejora de cara al 2020. (evidencia informe y presentación final del Plan de Participación 2019)
</t>
  </si>
  <si>
    <t xml:space="preserve">1. Participación en la Feria Nacional de Servicio al Ciudadano en el Municipio de Istmina con una participación aproximada de 60 ciudadanos. 12 de agosto 2019.
2. Participación en la Feria Nacional de Servicio al Ciudadano del municipio de Villavicencio-Meta con una participación de 132 ciudadanos.27 de julio 2019
</t>
  </si>
  <si>
    <t>1. Participación en la Feria Nacional de Servicio al Ciudadano en el Municipio de Líbano-Tolima con una participación aproximada de 100 ciudadanos. 30 de Noviembre 2019.
2. Participación en la Feria Nacional de Servicio al Ciudadano del municipio de Ayapel-Córdoba con una participación de 80  ciudadanos aproximadamente .5 de Noviembre 2019</t>
  </si>
  <si>
    <t xml:space="preserve">En el desarrollo del seguimiento a la estrategia de racionalización del trámite Inscripción, aplicación y resultados del Examen de Estado de la Educación Media Saber 11°, se realiza la reunión del 5 de noviembre  con el objetivo de hacer seguimiento al impacto resultante de la estrategia de racionalización del trámite y el resultado del proceso de envío masivo de correos electrónicos de la siguiente manera:
El ejercicio de análisis de las PQRSD consiste en consolidar la información de la tipología “consulta de resultados” de los tres meses siguientes a la publicación de los mismos de las distintas pruebas y de esta manera realizar un comparativo del número de PQRSD recibidos en el mismo periodo entre los años 2018 y 2019, que se reciban por las mencionadas tipologías. 
A continuación, se presentan los resultados de la variación porcentual de la disminución de PQRSD: 
MES Septiembre % VARIACIÓN *Octubre % VARIACIÓN
CANAL 2018 2019  2018 2019 
TOTAL 10.708 8.835 -17,50% 11.069 7.842 -29,15%
*El corte de octubre se tomó desde la publicación de los resultados para cada año
Con los resultados obtenidos se realizarán mesas de seguimiento que permitirán fortalecer el proceso o mitigar las novedades o riesgos que se puedan presentar durante el tiempo de implementación de la estrategia, vale la pena resaltar que el promedio de disminución de las PQRSD bajo esta tipología ya está cerca del 30% en comparación con el mismo periodo del año anterior. 
Resultados Notificación por correo electrónico:
A partir de la publicación de los resultados de la prueba Saber 11 A se inició con el proceso de envío masivo de las notificaciones a los correos electrónicos comunicando al ciudadano sobre la facilidad para descargar sus resultados. 
</t>
  </si>
  <si>
    <t>(6 reportes de seguimiento se elaboraron/ 6 que reportes se planearon) 100% del avance ejecutado</t>
  </si>
  <si>
    <t>* Se aprobó en la actualización de la documentación para identificación, valoración y clasificación de activos de información y se desplegó en producción en módulo de activos de información en Daruma para realizar el levantamiento a través de esta herramienta, actividad que se viene desarrollando con todos los procesos y la mesa técnica está en validación de los activos identificados.
* Se realizó el análisis y seguimiento de los planes de tratamiento definidos por los 8 procesos seleccionados.
* Se realizó el Concurso Mejor Saber, Mejor Seguro con el cual se gestionó el Plan de Concienciación en Seguridad y Privacidad de la información, concurso donde equipos de diferentes áreas participaron en varios retos y actividades relacionadas con seguridad de la información.
* Se da atención a los incidentes de seguridad de la información, registrando la evidencia en Daruma y mensualmente se reportan los indicadores del Sistema de Gestión de Seguridad de la Información. 
* Se consolidaron los planes de mejoramiento y vulnerabilidades técnicas asociadas a la seguridad de la información y se realizaron las gestiones con los responsables de las actividades gestión solicitando la solución a estos, se remiten correos de seguimiento al respecto, así como se reportan las correspondientes evidencias para cierre de los planes y mitigación de las vulnerabilidades
* Se realizó el reporte de las evidencias y avances para los informes e indicadores solicitados.
* Se realizó la proyección de Plan de Seguridad y Privacidad de la Información y Plan de Tratamiento de Riesgos para la vigencia 2020.
* Se realizó la documentación del estado actual de la seguridad en el Icfes y se proyectó el to be para el cuatrienio con el fin de mejorar la implementación del SGSI
* Se realiza monitoreo constante a través de las herramientas de seguridad a la transmisión de datos personales por partes de los colaboradores, así como el uso y modificación de los datos registrados en la BD institucionales
* Se viene actualizando la documentación del SGSI que incluye política general, políticas específicas y procedimientos.
Las dos actividades que no se ejecutaron del plan de seguridad planeadas corresponden a la publicación del manual y políticas del SGSI y los riesgos de seguridad identificados debido a que se esta trabajando en estos y no se tienen las versiones finales, dado que dependemos de la revisión y validación de varias personas.</t>
  </si>
  <si>
    <t>Se realizó la presentación a los gestores de calidad y personal de las áreas sobre la metodología con el correspondiente cronograma para el análisis y valoración de riesgos de seguridad de la información en 8 procesos del instituto, se realizaron mesas de trabajo como apoyo al análisis, donde se identificaron los riesgos para los activos de información clasificados como críticos y altos para los 8 procesos seleccionados, además se apoyó en la definición de los planes de tratamiento. Además del seguimiento a la gestión de los planes de tratamiento y definición del plan de tratamiento para la vigencia 2020.</t>
  </si>
  <si>
    <t>Las evidencias de cumplimiento están sobre cada una de las carpetas de los contratos, los cuales reposan en la Subdirección de Abastecimiento.
- Evidencia 22_Plan _de_Mantenimiento_Tecnológico.
https://drive.google.com/drive/u/0/folders/1alo6bWacRpKuJe9FWAyEzpLQ7eAbgaIC</t>
  </si>
  <si>
    <r>
      <t>Se realizaron acciones de seguimiento al plan de mantenimiento de la siguiente forma:</t>
    </r>
    <r>
      <rPr>
        <sz val="11"/>
        <color theme="7"/>
        <rFont val="Calibri"/>
        <family val="2"/>
      </rPr>
      <t xml:space="preserve">
</t>
    </r>
    <r>
      <rPr>
        <sz val="11"/>
        <color rgb="FF000000"/>
        <rFont val="Calibri"/>
        <family val="2"/>
      </rPr>
      <t>- Aplicaciones y Ofimática 98,61%
- Seguridad de la Información 96,61%
- Monitoreo de infraestructura 97,22%
- Infraestructura Tecnológica 96,69%
- Bases de Datos - 97,22%
- Gestión de Red - 98,15%
- Gestión de Acceso - 100%</t>
    </r>
  </si>
  <si>
    <t xml:space="preserve">Las evidencias de cumplimiento de estas actividades están sobre cada una de las carpetas de los contratos, los cuales reposan en la Subdirección de Abastecimiento y en la carpeta de Valores para Resultados:
https://icfesgovco.sharepoint.com/:f:/s/EVIDENCIASDEDESARROLLOORGANIZACIONAL/EjlQIvBzgGlDoTKxiTFXpKQBT-yIiRWGrewire8CQnDC7Q?e=smc4g6 </t>
  </si>
  <si>
    <t>La evidencia se encuentra en la carpeta Valores para resultados/24:
1. Bitácora de despliegues 2019
https://icfesgovco.sharepoint.com/:x:/s/operaciondti/EWN3th56Z3xLo2V-aDl7j9MBakcbLvhYC3y2PTwwUYxtCA?e=OUwsmN</t>
  </si>
  <si>
    <t>Se ha trabajado en tres frentes, así:
Socialización del SGGD -- Se realizó la tarea de validación del mapa de información con la Subdirección de Análisis y Divulgación
Ola 1 -- Se priorizaron las unidades de información, se asignaron los líderes de cada una de ellas, también de esta tarea se hizo la socialización con los usuarios y ya ellos han aprobado su mapa de información y sus unidades de información
Iniciativas de trabajo de gobierno -- Durante este trimestre se trabajó en el análisis de los informes reportados por la Subdirección de Análisis y Divulgación y presentación de los tableros con los que ellos pueden trabajar</t>
  </si>
  <si>
    <t>Para el  cuarto trimestre del año 2019 corte al 17 de diciembre 2019, dentro de las actividades realizadas se encuentran las siguientes
 AMBIENTAL:
1-Jornada de sensibilización "Manejo Integral de Residuos Sólidos", Separación en la fuente, uso adecuado de los Eco-puntos.
2- Campaña  "Manejo Integral de Residuos Sólidos" - "Juntos, pero NO Revueltos".
3- Campaña Conjunta con la administración del Edificio Elemento "BIKE DAY", en correspondencia a la estrategia de movilidad sostenible.
4- Seguimiento al proceso contractual - Gestión integral de Residuos sólidos - Material aprovechable, con la asociación ASOREMA.
5-Informe autodiagnóstico Sistema de Gestión Ambiental.
6-Planeación estratégica componente Ambiental.
7-Identificación y Evaluación de los Riesgos ambientales.
8-Actualización del Procedimiento de Gestión Ambiental.
9- Identificación y socialización de los activos de información en relación al componente de Gestión Ambiental.
10-Elaboración y socialización de la propuesta  del programa ACERCAR - de la Secretaría Distrital de Ambiente, en referencia al proceso de la vigencia 2020, donde se presento la metodología correspondiente al nivel I, Nivel II y Nivel III de la estrategia.
11- Informe de gestión correspondiente al procedimiento de Gestión Ambiental, evidenciando las actividades ejecutadas durante a vigencia 2019.
Dentro del resto de actividades desarrolladas se encuentra: controles a través de la planilla RH1,  medición de indicadores, entrega de residuos peligrosos especiales y entrega de residuos aprovechables.</t>
  </si>
  <si>
    <t>Para el  cuarto trimestre del año 2019 corte al 17 de diciembre 2019, se realizaron mesas de trabajo con cada una de las dependencias relacionadas con el proceso de alineación de las TRD con los procesos de estas. 
Se suscribió el contrato de prestación de servicios No. 541 de 2019 con la Unión Temporal Help File Servisoft 2019-2021 para el proceso de intervención de los archivos del Icfes.
Se realizó mesa de trabajo con el contratista para definir el camino a seguir en la ejecución del proyecto en el mes de octubre de 2019.
Se trasladaron los archivos ubicados en el edificio Elemento y Centro, previo elaboración de inventarios en estado natural por concepto de Tablas de Valoración Documental a la bodega del contratista, con el fin de que estos sean intervenidos con base en la normatividad expedida por el Archivo General de la Nación y toda a quellla que la complemente.
Se han realizado mesas de trabajo conjuntas con el contratista para definir criterios técnicos y metodologías para facilitar el proceso de intervención de los archivos del Icfes por concepto de TVD.
A partir de la ejecución de dicho contrato en octubre de 2019, se han obtenido los siguientes productos con corte al mes de noviembre del presente año en virtud de la Primera Fase del proyecto de gestión documental descrita contractualmente. Documento Preliminar de las Tablas de Valoración Documental, Inventarios en estado natural e intervención archivística de un aproximado de 176,3 metros lineales de documentos de archivo por concepto de TVD.
Se adelantó el proceso de elaboración de la resolución que permitirá al Comité Institucional de Gestión y Desempeño apoyar en la toma de decisiones frente a los procesos de gestión documental del Icfes.</t>
  </si>
  <si>
    <t>Listas de asistencia de cada una de las área que participó en las mesas de trabajo,
Contrato de prestación de servicios No. 541 de 2019.
Planilla de asistencia a mesa de trabajo con la UT
Planillas de asistencia a mesas de trabajo para la definición de criterios técnicos.
Informe de gestión presentado por el contratista e informe de gestión realizado por el contratista de la SA-SG en apoyo a la supervisión del contrato.
Versión final de la resolución en formato electrónico.</t>
  </si>
  <si>
    <t>Para el  cuarto trimestre del año 2019 corte al 17 de diciembre 2019, dentro de las actividades realizadas se encuentran las siguientes
AUSTERIDAD:
1- Informe de austeridad en el gasto "Seguimiento"  - Ofician de Control Interno.
2- Informe de austeridad en el gasto " Aplicativo" - Presidencia de la Republica
 AMBIENTAL:
1-Jornada de sensibilización "Manejo Integral de Residuos Sólidos", Separación en la fuente, uso adecuado de los Eco-puntos.
2- Campaña  "Manejo Integral de Residuos Sólidos" - "Juntos, pero NO Revueltos".
3- Campaña Conjunta con la administración del Edificio Elemento "BIKE DAY", en correspondencia a la estrategia de movilidad sostenible.
4- Seguimiento al proceso contractual - Gestión integral de Residuos sólidos - Material aprovechable, con la asociación ASOREMA.
5-Informe autodiagnóstico Sistema de Gestión Ambiental.
6-Planeación estratégica componente Ambiental.
7-Identificación y Evaluación de los Riesgos ambientales.
8-Actualización del Procedimiento de Gestión Ambiental.
9- Identificación y socialización de los activos de información en relación al componente de Gestión Ambiental.
10-Elaboración y socialización de la propuesta  del programa ACERCAR - de la Secretaría Distrital de Ambiente, en referencia al proceso de la vigencia 2020, donde se presento la metodología correspondiente al nivel I, Nivel II y Nivel III de la estrategia.
11- Informe de gestión correspondiente al procedimiento de Gestión Ambiental, evidenciando las actividades ejecutadas durante a vigencia 2019.
Dentro del resto de actividades desarrolladas se encuentra: controles a través de la planilla RH1,  medición de indicadores, entrega de residuos peligrosos especiales y entrega de residuos aprovechables.</t>
  </si>
  <si>
    <t xml:space="preserve">Las evidencias se encuentran en la carpeta Información y Comunicación/SICE:
1. Comparativo Herramientas Reporteadoras BI.xlsx
2. Prototipos funcionales y filtros - SICE.docx  </t>
  </si>
  <si>
    <r>
      <rPr>
        <b/>
        <sz val="11"/>
        <color theme="1"/>
        <rFont val="Arial"/>
        <family val="2"/>
      </rPr>
      <t>Evidencia:</t>
    </r>
    <r>
      <rPr>
        <sz val="11"/>
        <color theme="1"/>
        <rFont val="Arial"/>
        <family val="2"/>
      </rPr>
      <t xml:space="preserve">
https://icfesgovco.sharepoint.com/sites/EVIDENCIASDEDESARROLLOORGANIZACIONAL/Documentos%20compartidos/Forms/AllItems.aspx?FolderCTID=0x012000046FA80B034BE84480BEE02BBABB1A7C&amp;viewid=d0f71286%2D33d2%2D44c5%2D941c%2D0772bbe797a6&amp;id=%2Fsites%2FEVIDENCIASDEDESARROLLOORGANIZACIONAL%2FDocumentos%20compartidos%2FEvidencias%20Cuarto%20Trimestre%2FInformaci%C3%B3n%20y%20Comunicaci%C3%B3n%2FARQ%5FDATOS%2F%20Requerimientos%20planeados</t>
    </r>
  </si>
  <si>
    <r>
      <rPr>
        <b/>
        <sz val="11"/>
        <color theme="1"/>
        <rFont val="Arial"/>
        <family val="2"/>
      </rPr>
      <t xml:space="preserve">Evidencia:
</t>
    </r>
    <r>
      <rPr>
        <sz val="11"/>
        <color theme="1"/>
        <rFont val="Arial"/>
        <family val="2"/>
      </rPr>
      <t>https://icfesgovco.sharepoint.com/sites/EVIDENCIASDEDESARROLLOORGANIZACIONAL/Documentos%20compartidos/Forms/AllItems.aspx?RootFolder=%2Fsites%2FEVIDENCIASDEDESARROLLOORGANIZACIONAL%2FDocumentos%20compartidos%2FEvidencias%20Cuarto%20Trimestre%2FInformaci%C3%B3n%20y%20Comunicaci%C3%B3n%2FARQ%5FDATOS%2FSolicitudes%20de%20limpieza%20de%20datos%20planeadas&amp;FolderCTID=0x012000046FA80B034BE84480BEE02BBABB1A7C</t>
    </r>
  </si>
  <si>
    <t>De las 23 actividades planeadas para el fortalecimiento de la Gestión del Conocimiento y la Innovación, durante el segundo trimestre de la vigencia 2019 se han cerrado un total de 13 actividades. Cabe mencionar que  se rediseñaron algunas actividades con el fin de orientarlas con una visión más estratégica y adicionalmente las actividades fueron cargadas en Daruma, con el código de Plan PA1914-003.</t>
  </si>
  <si>
    <t>"Los reportes se encuentran consolidadas en la siguiente ubicación: https://icfesgovco.sharepoint.com/:f:/s/EVIDENCIASDEDESARROLLOORGANIZACIONAL/Eof_kRki5OFBq7jTwQbODxwBbLcKrbgJ2thfA-1HExUYRQ?e=QKDD6Q"</t>
  </si>
  <si>
    <t># de actividades ejecutadas Plan de Acción Institucional = 123
# actividades planeadas en el Plan de Acción Institucional = 123
(123/123)%=100%</t>
  </si>
  <si>
    <t>Se ejecutaron las acciones planeadas para el trimestre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</si>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</sst>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d/m/yyyy"/>
    <numFmt numFmtId="166" formatCode="0.0%"/>
  </numFmts>
  <fonts count="47">
    <font>
      <sz val="11"/>
      <color theme="1"/>
      <name val="Calibri"/>
      <family val="2"/>
      <scheme val="minor"/>
    </font>
    <font>
      <sz val="11"/>
      <color rgb="FF000000"/>
      <name val="Calibri"/>
      <family val="2"/>
    </font>
    <font>
      <b/>
      <sz val="11"/>
      <color rgb="FF000000"/>
      <name val="Arial"/>
      <family val="2"/>
    </font>
    <font>
      <b/>
      <sz val="11"/>
      <name val="Arial"/>
      <family val="2"/>
    </font>
    <font>
      <sz val="11"/>
      <color rgb="FF000000"/>
      <name val="Arial"/>
      <family val="2"/>
    </font>
    <font>
      <b/>
      <sz val="11"/>
      <color theme="1"/>
      <name val="Calibri"/>
      <family val="2"/>
      <scheme val="minor"/>
    </font>
    <font>
      <sz val="11"/>
      <color theme="1"/>
      <name val="Arial"/>
      <family val="2"/>
    </font>
    <font>
      <b/>
      <sz val="11"/>
      <color theme="1"/>
      <name val="Arial"/>
      <family val="2"/>
    </font>
    <font>
      <sz val="11"/>
      <name val="Arial"/>
      <family val="2"/>
    </font>
    <font>
      <sz val="11"/>
      <name val="Calibri "/>
    </font>
    <font>
      <sz val="10"/>
      <name val="Arial"/>
      <family val="2"/>
    </font>
    <font>
      <sz val="11"/>
      <color theme="1"/>
      <name val="Calibri"/>
      <family val="2"/>
      <scheme val="minor"/>
    </font>
    <font>
      <sz val="11"/>
      <name val="Calibri"/>
      <family val="2"/>
      <scheme val="minor"/>
    </font>
    <font>
      <sz val="12.65"/>
      <color rgb="FF000000"/>
      <name val="Arial"/>
      <family val="2"/>
    </font>
    <font>
      <sz val="9"/>
      <color indexed="81"/>
      <name val="Tahoma"/>
      <family val="2"/>
    </font>
    <font>
      <b/>
      <sz val="9"/>
      <color indexed="81"/>
      <name val="Tahoma"/>
      <family val="2"/>
    </font>
    <font>
      <sz val="11"/>
      <color rgb="FF000000"/>
      <name val="Arial"/>
      <family val="2"/>
    </font>
    <font>
      <sz val="11"/>
      <name val="Arial"/>
      <family val="2"/>
    </font>
    <font>
      <sz val="11"/>
      <name val="Calibri"/>
      <family val="2"/>
    </font>
    <font>
      <sz val="11"/>
      <color rgb="FF222222"/>
      <name val="Arial"/>
      <family val="2"/>
    </font>
    <font>
      <b/>
      <sz val="11"/>
      <color rgb="FF222222"/>
      <name val="Arial"/>
      <family val="2"/>
    </font>
    <font>
      <b/>
      <sz val="12"/>
      <name val="Calibri"/>
      <family val="2"/>
      <scheme val="minor"/>
    </font>
    <font>
      <u/>
      <sz val="11"/>
      <color theme="10"/>
      <name val="Calibri"/>
      <family val="2"/>
      <scheme val="minor"/>
    </font>
    <font>
      <sz val="14"/>
      <color theme="1"/>
      <name val="Arial"/>
      <family val="2"/>
    </font>
    <font>
      <u/>
      <sz val="14"/>
      <color theme="1"/>
      <name val="Arial"/>
      <family val="2"/>
    </font>
    <font>
      <sz val="11"/>
      <color rgb="FF000000"/>
      <name val="Calibri"/>
      <family val="2"/>
      <scheme val="minor"/>
    </font>
    <font>
      <sz val="12"/>
      <name val="Calibri"/>
      <family val="2"/>
      <scheme val="minor"/>
    </font>
    <font>
      <u/>
      <sz val="11"/>
      <color rgb="FF000000"/>
      <name val="Calibri"/>
      <family val="2"/>
    </font>
    <font>
      <sz val="11"/>
      <color theme="1"/>
      <name val="Arial Narrow"/>
      <family val="2"/>
    </font>
    <font>
      <sz val="11"/>
      <name val="Arial Narrow"/>
      <family val="2"/>
    </font>
    <font>
      <u/>
      <sz val="11"/>
      <color theme="10"/>
      <name val="Arial"/>
      <family val="2"/>
    </font>
    <font>
      <sz val="12"/>
      <color theme="1"/>
      <name val="Arial"/>
      <family val="2"/>
    </font>
    <font>
      <i/>
      <sz val="11"/>
      <color theme="1"/>
      <name val="Arial"/>
      <family val="2"/>
    </font>
    <font>
      <sz val="12"/>
      <name val="Arial"/>
      <family val="2"/>
    </font>
    <font>
      <sz val="12"/>
      <color theme="2" tint="-0.89999084444715716"/>
      <name val="Arial"/>
      <family val="2"/>
    </font>
    <font>
      <sz val="11"/>
      <color theme="7"/>
      <name val="Arial"/>
      <family val="2"/>
    </font>
    <font>
      <u/>
      <sz val="11"/>
      <color theme="1"/>
      <name val="Arial"/>
      <family val="2"/>
    </font>
    <font>
      <sz val="9"/>
      <color rgb="FF000000"/>
      <name val="Tahoma"/>
      <family val="2"/>
    </font>
    <font>
      <sz val="11"/>
      <color rgb="FF201F1E"/>
      <name val="Arial"/>
      <family val="2"/>
    </font>
    <font>
      <u/>
      <sz val="12"/>
      <color theme="10"/>
      <name val="Arial"/>
      <family val="2"/>
    </font>
    <font>
      <u/>
      <sz val="12"/>
      <color theme="10"/>
      <name val="Calibri"/>
      <family val="2"/>
      <scheme val="minor"/>
    </font>
    <font>
      <u/>
      <sz val="12"/>
      <color theme="1"/>
      <name val="Arial"/>
      <family val="2"/>
    </font>
    <font>
      <sz val="11"/>
      <color theme="7"/>
      <name val="Calibri"/>
      <family val="2"/>
    </font>
    <font>
      <sz val="11"/>
      <color theme="1"/>
      <name val="Calibri  "/>
    </font>
    <font>
      <sz val="11"/>
      <name val="Calibri  "/>
    </font>
    <font>
      <sz val="11"/>
      <color rgb="FF000000"/>
      <name val="Calibri  "/>
    </font>
    <font>
      <b/>
      <sz val="12"/>
      <name val="Arial"/>
      <family val="2"/>
    </font>
  </fonts>
  <fills count="10">
    <fill>
      <patternFill patternType="none"/>
    </fill>
    <fill>
      <patternFill patternType="gray125"/>
    </fill>
    <fill>
      <patternFill patternType="solid">
        <fgColor rgb="FFFFFFFF"/>
        <bgColor rgb="FFFFFFFF"/>
      </patternFill>
    </fill>
    <fill>
      <patternFill patternType="solid">
        <fgColor rgb="FF92D050"/>
        <bgColor indexed="64"/>
      </patternFill>
    </fill>
    <fill>
      <patternFill patternType="solid">
        <fgColor theme="0"/>
        <bgColor rgb="FFFFFFFF"/>
      </patternFill>
    </fill>
    <fill>
      <patternFill patternType="solid">
        <fgColor rgb="FF00B0F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hair">
        <color indexed="64"/>
      </left>
      <right style="hair">
        <color indexed="64"/>
      </right>
      <top/>
      <bottom style="hair">
        <color indexed="64"/>
      </bottom>
      <diagonal/>
    </border>
    <border>
      <left/>
      <right/>
      <top style="thin">
        <color rgb="FF000000"/>
      </top>
      <bottom style="thin">
        <color rgb="FF000000"/>
      </bottom>
      <diagonal/>
    </border>
    <border>
      <left style="hair">
        <color indexed="64"/>
      </left>
      <right/>
      <top style="hair">
        <color indexed="64"/>
      </top>
      <bottom/>
      <diagonal/>
    </border>
    <border>
      <left/>
      <right/>
      <top/>
      <bottom style="thin">
        <color rgb="FF000000"/>
      </bottom>
      <diagonal/>
    </border>
  </borders>
  <cellStyleXfs count="8">
    <xf numFmtId="0" fontId="0" fillId="0" borderId="0"/>
    <xf numFmtId="0" fontId="10" fillId="0" borderId="0"/>
    <xf numFmtId="9" fontId="11" fillId="0" borderId="0" applyFont="0" applyFill="0" applyBorder="0" applyAlignment="0" applyProtection="0"/>
    <xf numFmtId="0" fontId="11" fillId="0" borderId="0"/>
    <xf numFmtId="9" fontId="10" fillId="0" borderId="0" applyFont="0" applyFill="0" applyBorder="0" applyAlignment="0" applyProtection="0"/>
    <xf numFmtId="0" fontId="22" fillId="0" borderId="0" applyNumberFormat="0" applyFill="0" applyBorder="0" applyAlignment="0" applyProtection="0"/>
    <xf numFmtId="164" fontId="11" fillId="0" borderId="0" applyFont="0" applyFill="0" applyBorder="0" applyAlignment="0" applyProtection="0"/>
    <xf numFmtId="0" fontId="22" fillId="0" borderId="0" applyNumberFormat="0" applyFill="0" applyBorder="0" applyAlignment="0" applyProtection="0"/>
  </cellStyleXfs>
  <cellXfs count="402">
    <xf numFmtId="0" fontId="0" fillId="0" borderId="0" xfId="0"/>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0" xfId="0" applyFont="1"/>
    <xf numFmtId="9" fontId="8"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9" fontId="12" fillId="0" borderId="1" xfId="2"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0" fillId="0" borderId="0" xfId="0" applyFont="1" applyAlignment="1">
      <alignment horizontal="center" vertical="center"/>
    </xf>
    <xf numFmtId="14" fontId="4" fillId="0" borderId="1" xfId="0" applyNumberFormat="1" applyFont="1" applyFill="1" applyBorder="1" applyAlignment="1">
      <alignment horizontal="center" vertical="center" wrapText="1"/>
    </xf>
    <xf numFmtId="9" fontId="4" fillId="0" borderId="1" xfId="2" applyFont="1" applyFill="1" applyBorder="1" applyAlignment="1">
      <alignment horizontal="center" vertical="center" wrapText="1"/>
    </xf>
    <xf numFmtId="0" fontId="16" fillId="0" borderId="9" xfId="0" applyFont="1" applyFill="1" applyBorder="1" applyAlignment="1">
      <alignment horizontal="center" vertical="center" wrapText="1"/>
    </xf>
    <xf numFmtId="9" fontId="16" fillId="0" borderId="9" xfId="0" applyNumberFormat="1" applyFont="1" applyFill="1" applyBorder="1" applyAlignment="1">
      <alignment horizontal="center" vertical="center" wrapText="1"/>
    </xf>
    <xf numFmtId="14" fontId="17" fillId="0" borderId="9" xfId="0" applyNumberFormat="1" applyFont="1" applyFill="1" applyBorder="1" applyAlignment="1">
      <alignment horizontal="center" vertical="center"/>
    </xf>
    <xf numFmtId="165" fontId="17" fillId="0" borderId="9" xfId="0" applyNumberFormat="1" applyFont="1" applyFill="1" applyBorder="1" applyAlignment="1">
      <alignment horizontal="center" vertical="center"/>
    </xf>
    <xf numFmtId="14" fontId="16" fillId="0" borderId="9" xfId="0" applyNumberFormat="1" applyFont="1" applyFill="1" applyBorder="1" applyAlignment="1">
      <alignment horizontal="center" vertical="center" wrapText="1"/>
    </xf>
    <xf numFmtId="0" fontId="16" fillId="0" borderId="9" xfId="0" applyFont="1" applyFill="1" applyBorder="1" applyAlignment="1">
      <alignment horizontal="center" vertical="center"/>
    </xf>
    <xf numFmtId="9" fontId="16" fillId="0" borderId="9" xfId="0" applyNumberFormat="1" applyFont="1" applyFill="1" applyBorder="1" applyAlignment="1">
      <alignment horizontal="center" vertical="center"/>
    </xf>
    <xf numFmtId="14" fontId="16" fillId="0" borderId="9" xfId="0" applyNumberFormat="1" applyFont="1" applyFill="1" applyBorder="1" applyAlignment="1">
      <alignment horizontal="center" vertical="center"/>
    </xf>
    <xf numFmtId="0" fontId="16" fillId="2" borderId="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2" borderId="9" xfId="0" applyFont="1" applyFill="1" applyBorder="1" applyAlignment="1">
      <alignment horizontal="center" vertical="center" wrapText="1"/>
    </xf>
    <xf numFmtId="0" fontId="4" fillId="0" borderId="0" xfId="0" applyFont="1" applyAlignment="1">
      <alignment vertical="center"/>
    </xf>
    <xf numFmtId="0" fontId="4" fillId="0" borderId="9" xfId="0" applyFont="1" applyBorder="1" applyAlignment="1">
      <alignment horizontal="center" vertical="center" wrapText="1"/>
    </xf>
    <xf numFmtId="0" fontId="19" fillId="0" borderId="0" xfId="0" applyFont="1" applyAlignment="1">
      <alignment vertical="center" wrapText="1"/>
    </xf>
    <xf numFmtId="0" fontId="20" fillId="0" borderId="0" xfId="0" applyFont="1" applyAlignment="1">
      <alignment vertical="center" wrapText="1"/>
    </xf>
    <xf numFmtId="0" fontId="4" fillId="0" borderId="11" xfId="0" applyFont="1" applyBorder="1" applyAlignment="1">
      <alignment horizontal="center" vertical="center" wrapText="1"/>
    </xf>
    <xf numFmtId="14" fontId="4" fillId="2" borderId="1" xfId="0" applyNumberFormat="1" applyFont="1" applyFill="1" applyBorder="1" applyAlignment="1">
      <alignment horizontal="center" vertical="center" wrapText="1"/>
    </xf>
    <xf numFmtId="0" fontId="0" fillId="7" borderId="0" xfId="0" applyFont="1" applyFill="1" applyAlignment="1">
      <alignment horizontal="center" vertical="center"/>
    </xf>
    <xf numFmtId="9" fontId="4" fillId="2" borderId="8" xfId="0" applyNumberFormat="1" applyFont="1" applyFill="1" applyBorder="1" applyAlignment="1">
      <alignment horizontal="center" vertical="center" wrapText="1"/>
    </xf>
    <xf numFmtId="9" fontId="16" fillId="0" borderId="24" xfId="0" applyNumberFormat="1" applyFont="1" applyFill="1" applyBorder="1" applyAlignment="1">
      <alignment horizontal="center" vertical="center"/>
    </xf>
    <xf numFmtId="0" fontId="21" fillId="6" borderId="3" xfId="0" applyFont="1" applyFill="1" applyBorder="1" applyAlignment="1">
      <alignment horizontal="center" vertical="center" wrapText="1"/>
    </xf>
    <xf numFmtId="49" fontId="4" fillId="2" borderId="8" xfId="0" applyNumberFormat="1" applyFont="1" applyFill="1" applyBorder="1" applyAlignment="1">
      <alignment horizontal="center" vertical="center" wrapText="1"/>
    </xf>
    <xf numFmtId="9" fontId="9" fillId="0" borderId="8" xfId="0" applyNumberFormat="1" applyFont="1" applyFill="1" applyBorder="1" applyAlignment="1">
      <alignment horizontal="center" vertical="center" wrapText="1"/>
    </xf>
    <xf numFmtId="9" fontId="16" fillId="0" borderId="24"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4" fillId="0" borderId="8" xfId="0" applyNumberFormat="1" applyFont="1" applyFill="1" applyBorder="1" applyAlignment="1">
      <alignment horizontal="center" vertical="center" wrapText="1"/>
    </xf>
    <xf numFmtId="9" fontId="0" fillId="0" borderId="1" xfId="0" applyNumberFormat="1" applyFont="1" applyBorder="1" applyAlignment="1">
      <alignment horizontal="center" vertical="center"/>
    </xf>
    <xf numFmtId="9" fontId="25" fillId="0" borderId="1" xfId="0" applyNumberFormat="1" applyFont="1" applyBorder="1" applyAlignment="1">
      <alignment horizontal="center" vertical="center" wrapText="1"/>
    </xf>
    <xf numFmtId="9" fontId="25" fillId="0" borderId="9" xfId="0" applyNumberFormat="1" applyFont="1" applyBorder="1" applyAlignment="1">
      <alignment horizontal="center" vertical="center" wrapText="1"/>
    </xf>
    <xf numFmtId="9" fontId="25" fillId="0" borderId="1" xfId="0" applyNumberFormat="1" applyFont="1" applyFill="1" applyBorder="1" applyAlignment="1">
      <alignment horizontal="center" vertical="center"/>
    </xf>
    <xf numFmtId="9" fontId="0" fillId="0" borderId="9" xfId="0" applyNumberFormat="1" applyFont="1" applyBorder="1" applyAlignment="1">
      <alignment horizontal="center" vertical="center"/>
    </xf>
    <xf numFmtId="49" fontId="0" fillId="0" borderId="9" xfId="0" applyNumberFormat="1" applyFont="1" applyBorder="1" applyAlignment="1">
      <alignment horizontal="center" vertical="center"/>
    </xf>
    <xf numFmtId="49" fontId="25" fillId="0" borderId="1" xfId="0" applyNumberFormat="1" applyFont="1" applyFill="1" applyBorder="1" applyAlignment="1">
      <alignment horizontal="center" vertical="center" wrapText="1"/>
    </xf>
    <xf numFmtId="0" fontId="25" fillId="0" borderId="1" xfId="0" applyFont="1" applyBorder="1" applyAlignment="1">
      <alignment horizontal="center" vertical="center" wrapText="1"/>
    </xf>
    <xf numFmtId="9" fontId="0" fillId="0" borderId="7" xfId="0" applyNumberFormat="1" applyFont="1" applyBorder="1" applyAlignment="1">
      <alignment horizontal="center" vertical="center" wrapText="1"/>
    </xf>
    <xf numFmtId="9" fontId="4" fillId="0" borderId="9"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0" xfId="0" applyFont="1" applyFill="1"/>
    <xf numFmtId="0" fontId="6" fillId="0" borderId="1" xfId="0" applyFont="1" applyFill="1" applyBorder="1" applyAlignment="1">
      <alignment vertical="center" wrapText="1"/>
    </xf>
    <xf numFmtId="0" fontId="6" fillId="0" borderId="1" xfId="0" quotePrefix="1" applyFont="1" applyFill="1" applyBorder="1" applyAlignment="1">
      <alignment vertical="center" wrapText="1"/>
    </xf>
    <xf numFmtId="0" fontId="6"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19" fillId="0" borderId="0" xfId="0" applyFont="1" applyFill="1" applyAlignment="1">
      <alignment vertical="center" wrapText="1"/>
    </xf>
    <xf numFmtId="0" fontId="19" fillId="0" borderId="0" xfId="0" applyFont="1" applyFill="1" applyAlignment="1">
      <alignment horizontal="left" vertical="center" wrapText="1" indent="5"/>
    </xf>
    <xf numFmtId="0" fontId="20" fillId="0" borderId="0" xfId="0" applyFont="1" applyFill="1" applyAlignment="1">
      <alignment vertical="center" wrapText="1"/>
    </xf>
    <xf numFmtId="9" fontId="23" fillId="0" borderId="1" xfId="0" applyNumberFormat="1" applyFont="1" applyFill="1" applyBorder="1" applyAlignment="1">
      <alignment horizontal="center" vertical="center"/>
    </xf>
    <xf numFmtId="0" fontId="23" fillId="0" borderId="1" xfId="0" applyFont="1" applyFill="1" applyBorder="1" applyAlignment="1">
      <alignment horizontal="center" vertical="center" wrapText="1"/>
    </xf>
    <xf numFmtId="0" fontId="22" fillId="0" borderId="1" xfId="5" applyFill="1" applyBorder="1" applyAlignment="1">
      <alignment horizontal="center" vertical="center" wrapText="1"/>
    </xf>
    <xf numFmtId="0" fontId="4" fillId="0" borderId="1" xfId="0" quotePrefix="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17" fontId="8" fillId="0" borderId="1" xfId="0" applyNumberFormat="1" applyFont="1" applyFill="1" applyBorder="1" applyAlignment="1">
      <alignment horizontal="center" vertical="center" wrapText="1"/>
    </xf>
    <xf numFmtId="9" fontId="4" fillId="0" borderId="1" xfId="2" applyNumberFormat="1" applyFont="1" applyFill="1" applyBorder="1" applyAlignment="1">
      <alignment horizontal="center" vertical="center" wrapText="1"/>
    </xf>
    <xf numFmtId="9" fontId="4" fillId="4" borderId="8" xfId="0" applyNumberFormat="1" applyFont="1" applyFill="1" applyBorder="1" applyAlignment="1">
      <alignment horizontal="center" vertical="center" wrapText="1"/>
    </xf>
    <xf numFmtId="0" fontId="0" fillId="8" borderId="0" xfId="0" applyFont="1" applyFill="1" applyAlignment="1">
      <alignment horizontal="center" vertical="center"/>
    </xf>
    <xf numFmtId="9" fontId="0" fillId="8" borderId="1" xfId="0" applyNumberFormat="1" applyFont="1" applyFill="1" applyBorder="1" applyAlignment="1">
      <alignment horizontal="center" vertical="center"/>
    </xf>
    <xf numFmtId="0" fontId="22" fillId="8" borderId="1" xfId="5" applyFill="1" applyBorder="1" applyAlignment="1">
      <alignment horizontal="center" vertical="center" wrapText="1"/>
    </xf>
    <xf numFmtId="0" fontId="4" fillId="8" borderId="1" xfId="0" applyFont="1" applyFill="1" applyBorder="1" applyAlignment="1">
      <alignment horizontal="center" vertical="center" wrapText="1"/>
    </xf>
    <xf numFmtId="9" fontId="4" fillId="8" borderId="1" xfId="0" applyNumberFormat="1" applyFont="1" applyFill="1" applyBorder="1" applyAlignment="1">
      <alignment horizontal="center" vertical="center" wrapText="1"/>
    </xf>
    <xf numFmtId="14" fontId="4" fillId="8" borderId="1" xfId="0" applyNumberFormat="1" applyFont="1" applyFill="1" applyBorder="1" applyAlignment="1">
      <alignment horizontal="center" vertical="center" wrapText="1"/>
    </xf>
    <xf numFmtId="0" fontId="0" fillId="8" borderId="1" xfId="0" applyFont="1" applyFill="1" applyBorder="1" applyAlignment="1">
      <alignment horizontal="center" vertical="center"/>
    </xf>
    <xf numFmtId="9" fontId="12" fillId="8" borderId="1" xfId="2" applyFont="1" applyFill="1" applyBorder="1" applyAlignment="1">
      <alignment horizontal="center" vertical="center" wrapText="1"/>
    </xf>
    <xf numFmtId="0" fontId="12" fillId="8"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9" fontId="4" fillId="4" borderId="1" xfId="0" applyNumberFormat="1" applyFont="1" applyFill="1" applyBorder="1" applyAlignment="1">
      <alignment horizontal="center" vertical="center" wrapText="1"/>
    </xf>
    <xf numFmtId="9" fontId="12" fillId="0" borderId="1" xfId="0" applyNumberFormat="1" applyFont="1" applyBorder="1" applyAlignment="1">
      <alignment horizontal="center" vertical="center" wrapText="1"/>
    </xf>
    <xf numFmtId="0" fontId="0" fillId="8" borderId="1" xfId="0" applyFont="1" applyFill="1" applyBorder="1" applyAlignment="1">
      <alignment horizontal="center" vertical="center" wrapText="1"/>
    </xf>
    <xf numFmtId="0" fontId="26" fillId="8" borderId="1" xfId="0" applyFont="1" applyFill="1" applyBorder="1" applyAlignment="1">
      <alignment horizontal="center" vertical="center" wrapText="1"/>
    </xf>
    <xf numFmtId="9" fontId="26" fillId="8" borderId="1" xfId="0" applyNumberFormat="1" applyFont="1" applyFill="1" applyBorder="1" applyAlignment="1">
      <alignment horizontal="center" vertical="center" wrapText="1"/>
    </xf>
    <xf numFmtId="0" fontId="22" fillId="0" borderId="1" xfId="5" applyFont="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9" fontId="8" fillId="8" borderId="1" xfId="0" applyNumberFormat="1" applyFont="1" applyFill="1" applyBorder="1" applyAlignment="1">
      <alignment horizontal="center" vertical="center" wrapText="1"/>
    </xf>
    <xf numFmtId="10" fontId="4" fillId="8" borderId="1" xfId="0" applyNumberFormat="1" applyFont="1" applyFill="1" applyBorder="1" applyAlignment="1">
      <alignment horizontal="center" vertical="center" wrapText="1"/>
    </xf>
    <xf numFmtId="9" fontId="4" fillId="8" borderId="9" xfId="0" applyNumberFormat="1" applyFont="1" applyFill="1" applyBorder="1" applyAlignment="1">
      <alignment horizontal="center" vertical="center" wrapText="1"/>
    </xf>
    <xf numFmtId="9" fontId="16" fillId="8" borderId="9" xfId="0" applyNumberFormat="1" applyFont="1" applyFill="1" applyBorder="1" applyAlignment="1">
      <alignment horizontal="center" vertical="center"/>
    </xf>
    <xf numFmtId="9" fontId="16" fillId="8" borderId="24" xfId="0" applyNumberFormat="1" applyFont="1" applyFill="1" applyBorder="1" applyAlignment="1">
      <alignment horizontal="center" vertical="center"/>
    </xf>
    <xf numFmtId="9" fontId="0" fillId="0" borderId="12" xfId="0" applyNumberFormat="1" applyFont="1" applyBorder="1" applyAlignment="1">
      <alignment horizontal="center" vertical="center" wrapText="1"/>
    </xf>
    <xf numFmtId="9" fontId="6"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9" fontId="4" fillId="0" borderId="2" xfId="0" applyNumberFormat="1" applyFont="1" applyBorder="1" applyAlignment="1">
      <alignment horizontal="center" vertical="center" wrapText="1"/>
    </xf>
    <xf numFmtId="0" fontId="4" fillId="0" borderId="25" xfId="0" applyFont="1" applyBorder="1" applyAlignment="1">
      <alignment horizontal="center" vertical="center" wrapText="1"/>
    </xf>
    <xf numFmtId="9" fontId="4" fillId="0" borderId="1" xfId="0" applyNumberFormat="1" applyFont="1" applyFill="1" applyBorder="1" applyAlignment="1">
      <alignment horizontal="center" vertical="center"/>
    </xf>
    <xf numFmtId="9" fontId="4" fillId="0" borderId="7" xfId="0" applyNumberFormat="1" applyFont="1" applyBorder="1" applyAlignment="1">
      <alignment horizontal="center" vertical="center" wrapText="1"/>
    </xf>
    <xf numFmtId="9" fontId="28" fillId="0" borderId="1" xfId="0" applyNumberFormat="1" applyFont="1" applyBorder="1" applyAlignment="1">
      <alignment horizontal="center" vertical="center" wrapText="1"/>
    </xf>
    <xf numFmtId="9" fontId="29" fillId="0" borderId="1" xfId="0" applyNumberFormat="1" applyFont="1" applyBorder="1" applyAlignment="1">
      <alignment horizontal="center" vertical="center" wrapText="1"/>
    </xf>
    <xf numFmtId="0" fontId="6" fillId="0" borderId="8" xfId="0" applyFont="1" applyFill="1" applyBorder="1" applyAlignment="1">
      <alignment vertical="center" wrapText="1"/>
    </xf>
    <xf numFmtId="0" fontId="21" fillId="6" borderId="1" xfId="0" applyFont="1" applyFill="1" applyBorder="1" applyAlignment="1">
      <alignment horizontal="center" vertical="center" wrapText="1"/>
    </xf>
    <xf numFmtId="9" fontId="6" fillId="8" borderId="1" xfId="0" applyNumberFormat="1" applyFont="1" applyFill="1" applyBorder="1" applyAlignment="1">
      <alignment horizontal="center" vertical="center" wrapText="1"/>
    </xf>
    <xf numFmtId="10" fontId="6" fillId="8"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9" fontId="6" fillId="8" borderId="1" xfId="0" applyNumberFormat="1" applyFont="1" applyFill="1" applyBorder="1" applyAlignment="1">
      <alignment horizontal="center" vertical="center"/>
    </xf>
    <xf numFmtId="0" fontId="6" fillId="8" borderId="1" xfId="0" applyFont="1" applyFill="1" applyBorder="1" applyAlignment="1">
      <alignment horizontal="center" vertical="center" wrapText="1"/>
    </xf>
    <xf numFmtId="9" fontId="6" fillId="8" borderId="1" xfId="2" applyFont="1" applyFill="1" applyBorder="1" applyAlignment="1">
      <alignment horizontal="center" vertical="center" wrapText="1"/>
    </xf>
    <xf numFmtId="0" fontId="30" fillId="8" borderId="1" xfId="5" applyFont="1" applyFill="1" applyBorder="1" applyAlignment="1">
      <alignment horizontal="center" vertical="center" wrapText="1"/>
    </xf>
    <xf numFmtId="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9" fontId="8" fillId="0" borderId="1" xfId="1" applyNumberFormat="1" applyFont="1" applyFill="1" applyBorder="1" applyAlignment="1">
      <alignment horizontal="center" vertical="center"/>
    </xf>
    <xf numFmtId="166" fontId="6" fillId="8" borderId="1" xfId="2" applyNumberFormat="1" applyFont="1" applyFill="1" applyBorder="1" applyAlignment="1">
      <alignment horizontal="center" vertical="center"/>
    </xf>
    <xf numFmtId="0" fontId="6" fillId="8" borderId="1" xfId="0" applyFont="1" applyFill="1" applyBorder="1" applyAlignment="1">
      <alignment horizontal="center" vertical="center"/>
    </xf>
    <xf numFmtId="0" fontId="6" fillId="0" borderId="0" xfId="0" applyFont="1" applyFill="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8" fillId="0" borderId="1" xfId="0" applyNumberFormat="1" applyFont="1" applyBorder="1" applyAlignment="1">
      <alignment horizontal="center" vertical="center" wrapText="1"/>
    </xf>
    <xf numFmtId="16" fontId="6" fillId="0" borderId="1" xfId="0" applyNumberFormat="1" applyFont="1" applyFill="1" applyBorder="1" applyAlignment="1">
      <alignment horizontal="center" vertical="center"/>
    </xf>
    <xf numFmtId="166" fontId="4" fillId="0" borderId="1" xfId="2" applyNumberFormat="1" applyFont="1" applyFill="1" applyBorder="1" applyAlignment="1">
      <alignment horizontal="center" vertical="center"/>
    </xf>
    <xf numFmtId="164" fontId="4" fillId="0" borderId="1" xfId="6" applyFont="1" applyFill="1" applyBorder="1" applyAlignment="1">
      <alignment horizontal="center" vertical="center"/>
    </xf>
    <xf numFmtId="9" fontId="6" fillId="0" borderId="1" xfId="4" applyFont="1" applyFill="1" applyBorder="1" applyAlignment="1">
      <alignment horizontal="center" vertical="center" wrapText="1"/>
    </xf>
    <xf numFmtId="166" fontId="4" fillId="0" borderId="9" xfId="2" applyNumberFormat="1" applyFont="1" applyFill="1" applyBorder="1" applyAlignment="1">
      <alignment horizontal="center" vertical="center" wrapText="1"/>
    </xf>
    <xf numFmtId="0" fontId="4" fillId="0" borderId="24" xfId="0" applyFont="1" applyFill="1" applyBorder="1" applyAlignment="1">
      <alignment horizontal="center" vertical="center" wrapText="1"/>
    </xf>
    <xf numFmtId="166" fontId="6" fillId="0" borderId="1" xfId="2" applyNumberFormat="1" applyFont="1" applyFill="1" applyBorder="1" applyAlignment="1">
      <alignment horizontal="center" vertical="center"/>
    </xf>
    <xf numFmtId="9" fontId="8" fillId="0" borderId="0" xfId="4" applyFont="1" applyFill="1" applyBorder="1" applyAlignment="1">
      <alignment horizontal="center" vertical="center" wrapText="1"/>
    </xf>
    <xf numFmtId="9" fontId="8" fillId="0" borderId="27" xfId="4" applyFont="1" applyFill="1" applyBorder="1" applyAlignment="1">
      <alignment horizontal="center" vertical="center" wrapText="1"/>
    </xf>
    <xf numFmtId="9" fontId="6" fillId="0" borderId="2" xfId="0"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9" fontId="4" fillId="0" borderId="7" xfId="0" applyNumberFormat="1" applyFont="1" applyFill="1" applyBorder="1" applyAlignment="1">
      <alignment horizontal="center" vertical="center"/>
    </xf>
    <xf numFmtId="0" fontId="4" fillId="9" borderId="1" xfId="0" applyFont="1" applyFill="1" applyBorder="1" applyAlignment="1">
      <alignment horizontal="center" vertical="center" wrapText="1"/>
    </xf>
    <xf numFmtId="9" fontId="4" fillId="0" borderId="4" xfId="0" applyNumberFormat="1" applyFont="1" applyFill="1" applyBorder="1" applyAlignment="1">
      <alignment horizontal="center" vertical="center"/>
    </xf>
    <xf numFmtId="9" fontId="4" fillId="0" borderId="2" xfId="0" applyNumberFormat="1" applyFont="1" applyFill="1" applyBorder="1" applyAlignment="1">
      <alignment horizontal="center" vertical="center"/>
    </xf>
    <xf numFmtId="0" fontId="4" fillId="0" borderId="1" xfId="0" applyFont="1" applyBorder="1" applyAlignment="1">
      <alignment horizontal="center" vertical="center"/>
    </xf>
    <xf numFmtId="0" fontId="6" fillId="0" borderId="1" xfId="0" quotePrefix="1" applyFont="1" applyFill="1" applyBorder="1" applyAlignment="1">
      <alignment horizontal="center" vertical="center" wrapText="1"/>
    </xf>
    <xf numFmtId="0" fontId="8" fillId="0" borderId="1" xfId="5" applyFont="1" applyBorder="1" applyAlignment="1">
      <alignment horizontal="center" vertical="center" wrapText="1"/>
    </xf>
    <xf numFmtId="0" fontId="33" fillId="8"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8" xfId="0" applyFont="1" applyFill="1" applyBorder="1" applyAlignment="1">
      <alignment horizontal="center" vertical="center" wrapText="1"/>
    </xf>
    <xf numFmtId="0" fontId="22" fillId="8" borderId="8" xfId="5" applyFill="1" applyBorder="1" applyAlignment="1">
      <alignment horizontal="center" vertical="center" wrapText="1"/>
    </xf>
    <xf numFmtId="0" fontId="0" fillId="8" borderId="8" xfId="0" applyFont="1" applyFill="1" applyBorder="1" applyAlignment="1">
      <alignment horizontal="center" vertical="center" wrapText="1"/>
    </xf>
    <xf numFmtId="0" fontId="30" fillId="0" borderId="1" xfId="5" applyFont="1" applyBorder="1" applyAlignment="1">
      <alignment horizontal="center" vertical="center" wrapText="1"/>
    </xf>
    <xf numFmtId="0" fontId="34" fillId="0" borderId="1" xfId="0" applyFont="1" applyBorder="1" applyAlignment="1">
      <alignment horizontal="center" vertical="center" wrapText="1"/>
    </xf>
    <xf numFmtId="9" fontId="4" fillId="8" borderId="1" xfId="0" applyNumberFormat="1" applyFont="1" applyFill="1" applyBorder="1" applyAlignment="1">
      <alignment horizontal="center" vertical="center"/>
    </xf>
    <xf numFmtId="10" fontId="1" fillId="0" borderId="1" xfId="0" applyNumberFormat="1" applyFont="1" applyBorder="1" applyAlignment="1">
      <alignment horizontal="center" vertical="center" wrapText="1"/>
    </xf>
    <xf numFmtId="16" fontId="4" fillId="0" borderId="1" xfId="0" applyNumberFormat="1" applyFont="1" applyBorder="1" applyAlignment="1">
      <alignment horizontal="center" vertical="center" wrapText="1"/>
    </xf>
    <xf numFmtId="1" fontId="4" fillId="2" borderId="19" xfId="0" applyNumberFormat="1" applyFont="1" applyFill="1" applyBorder="1" applyAlignment="1">
      <alignment horizontal="center" vertical="center" wrapText="1"/>
    </xf>
    <xf numFmtId="1" fontId="4" fillId="2" borderId="0" xfId="0" applyNumberFormat="1" applyFont="1" applyFill="1" applyBorder="1" applyAlignment="1">
      <alignment horizontal="center" vertical="center" wrapText="1"/>
    </xf>
    <xf numFmtId="9" fontId="4"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36" fillId="0" borderId="1" xfId="5" applyFont="1" applyBorder="1" applyAlignment="1">
      <alignment horizontal="center" vertical="center" wrapText="1"/>
    </xf>
    <xf numFmtId="0" fontId="31" fillId="8" borderId="1" xfId="0" applyFont="1" applyFill="1" applyBorder="1" applyAlignment="1">
      <alignment horizontal="center" vertical="center" wrapText="1"/>
    </xf>
    <xf numFmtId="0" fontId="36" fillId="8" borderId="1" xfId="5" applyFont="1" applyFill="1" applyBorder="1" applyAlignment="1">
      <alignment horizontal="center" vertical="center" wrapText="1"/>
    </xf>
    <xf numFmtId="9" fontId="6" fillId="9" borderId="2" xfId="0" applyNumberFormat="1" applyFont="1" applyFill="1" applyBorder="1" applyAlignment="1">
      <alignment horizontal="center" vertical="center" wrapText="1"/>
    </xf>
    <xf numFmtId="9" fontId="6" fillId="0" borderId="9" xfId="0" applyNumberFormat="1" applyFont="1" applyFill="1" applyBorder="1" applyAlignment="1">
      <alignment horizontal="center" vertical="center"/>
    </xf>
    <xf numFmtId="0" fontId="31" fillId="0" borderId="1"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2" borderId="0" xfId="0" applyNumberFormat="1" applyFont="1" applyFill="1" applyBorder="1" applyAlignment="1">
      <alignment horizontal="center" vertical="center" wrapText="1"/>
    </xf>
    <xf numFmtId="0" fontId="6" fillId="8" borderId="8" xfId="0" applyFont="1" applyFill="1" applyBorder="1" applyAlignment="1">
      <alignment horizontal="center" vertical="center" wrapText="1"/>
    </xf>
    <xf numFmtId="0" fontId="30" fillId="8" borderId="8" xfId="5" applyFont="1" applyFill="1" applyBorder="1" applyAlignment="1">
      <alignment horizontal="center" vertical="center" wrapText="1"/>
    </xf>
    <xf numFmtId="0" fontId="8" fillId="0" borderId="8" xfId="0" applyFont="1" applyFill="1" applyBorder="1" applyAlignment="1">
      <alignment horizontal="center" vertical="center" wrapText="1"/>
    </xf>
    <xf numFmtId="0" fontId="30" fillId="0" borderId="8" xfId="5"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8" xfId="0" applyFont="1" applyFill="1" applyBorder="1" applyAlignment="1">
      <alignment horizontal="center" vertical="center" wrapText="1"/>
    </xf>
    <xf numFmtId="9" fontId="8" fillId="0" borderId="8" xfId="1" applyNumberFormat="1" applyFont="1" applyFill="1" applyBorder="1" applyAlignment="1">
      <alignment horizontal="center" vertical="center"/>
    </xf>
    <xf numFmtId="0" fontId="4" fillId="0" borderId="8" xfId="0" applyFont="1" applyFill="1" applyBorder="1" applyAlignment="1">
      <alignment horizontal="center" vertical="center" wrapText="1"/>
    </xf>
    <xf numFmtId="9" fontId="6" fillId="0" borderId="8" xfId="0" applyNumberFormat="1" applyFont="1" applyBorder="1" applyAlignment="1">
      <alignment horizontal="center" vertical="center" wrapText="1"/>
    </xf>
    <xf numFmtId="0" fontId="6" fillId="0" borderId="8" xfId="0" applyFont="1" applyBorder="1" applyAlignment="1">
      <alignment horizontal="center" vertical="center" wrapText="1"/>
    </xf>
    <xf numFmtId="9" fontId="6" fillId="0" borderId="8" xfId="4" applyFont="1" applyFill="1" applyBorder="1" applyAlignment="1">
      <alignment horizontal="center" vertical="center" wrapText="1"/>
    </xf>
    <xf numFmtId="9" fontId="6" fillId="0" borderId="23" xfId="4"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9"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9" fontId="31" fillId="8" borderId="1" xfId="0" applyNumberFormat="1" applyFont="1" applyFill="1" applyBorder="1" applyAlignment="1">
      <alignment horizontal="center" vertical="center"/>
    </xf>
    <xf numFmtId="0" fontId="39" fillId="8" borderId="1" xfId="5" applyFont="1" applyFill="1" applyBorder="1" applyAlignment="1">
      <alignment horizontal="center" vertical="center" wrapText="1"/>
    </xf>
    <xf numFmtId="0" fontId="40" fillId="8" borderId="1" xfId="5" applyFont="1" applyFill="1" applyBorder="1" applyAlignment="1">
      <alignment horizontal="center" vertical="center" wrapText="1"/>
    </xf>
    <xf numFmtId="9" fontId="3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39" fillId="0" borderId="1" xfId="5" applyFont="1" applyFill="1" applyBorder="1" applyAlignment="1">
      <alignment horizontal="center" vertical="center" wrapText="1"/>
    </xf>
    <xf numFmtId="0" fontId="4" fillId="0" borderId="1" xfId="0" applyFont="1" applyBorder="1" applyAlignment="1">
      <alignment horizontal="justify" vertical="center" wrapText="1"/>
    </xf>
    <xf numFmtId="9" fontId="4" fillId="0" borderId="2"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3" borderId="1" xfId="0" applyFont="1" applyFill="1"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6" fillId="0" borderId="2" xfId="0" applyFont="1" applyBorder="1" applyAlignment="1">
      <alignment horizontal="center" vertical="center" wrapText="1"/>
    </xf>
    <xf numFmtId="49" fontId="0" fillId="0" borderId="1" xfId="0" applyNumberFormat="1" applyFont="1" applyBorder="1" applyAlignment="1">
      <alignment horizontal="center" vertical="center" wrapText="1"/>
    </xf>
    <xf numFmtId="9" fontId="4" fillId="0" borderId="24" xfId="0" applyNumberFormat="1" applyFont="1" applyFill="1" applyBorder="1" applyAlignment="1">
      <alignment horizontal="center" vertical="center"/>
    </xf>
    <xf numFmtId="10" fontId="1" fillId="0" borderId="9" xfId="0" applyNumberFormat="1" applyFont="1" applyBorder="1" applyAlignment="1">
      <alignment horizontal="center" vertical="center" wrapText="1"/>
    </xf>
    <xf numFmtId="9" fontId="4" fillId="0" borderId="24" xfId="0" applyNumberFormat="1" applyFont="1" applyFill="1" applyBorder="1" applyAlignment="1">
      <alignment horizontal="center" vertical="center" wrapText="1"/>
    </xf>
    <xf numFmtId="9" fontId="43" fillId="0" borderId="1" xfId="0" applyNumberFormat="1" applyFont="1" applyBorder="1" applyAlignment="1">
      <alignment horizontal="center" vertical="center" wrapText="1"/>
    </xf>
    <xf numFmtId="9" fontId="44" fillId="0" borderId="1" xfId="0" applyNumberFormat="1" applyFont="1" applyBorder="1" applyAlignment="1">
      <alignment horizontal="center" vertical="center" wrapText="1"/>
    </xf>
    <xf numFmtId="9" fontId="4" fillId="2" borderId="24" xfId="0" applyNumberFormat="1" applyFont="1" applyFill="1" applyBorder="1" applyAlignment="1">
      <alignment horizontal="center" vertical="center" wrapText="1"/>
    </xf>
    <xf numFmtId="0" fontId="46" fillId="6" borderId="3" xfId="0" applyFont="1" applyFill="1" applyBorder="1" applyAlignment="1">
      <alignment horizontal="center" vertical="center" wrapText="1"/>
    </xf>
    <xf numFmtId="0" fontId="46" fillId="6" borderId="1" xfId="0" applyFont="1" applyFill="1" applyBorder="1" applyAlignment="1">
      <alignment horizontal="center" vertical="center" wrapText="1"/>
    </xf>
    <xf numFmtId="0" fontId="30" fillId="0" borderId="8" xfId="5" applyFont="1" applyFill="1" applyBorder="1" applyAlignment="1">
      <alignment vertical="center" wrapText="1"/>
    </xf>
    <xf numFmtId="0" fontId="36" fillId="0" borderId="1" xfId="5" applyFont="1" applyFill="1" applyBorder="1" applyAlignment="1">
      <alignment horizontal="center" vertical="center" wrapText="1"/>
    </xf>
    <xf numFmtId="0" fontId="30" fillId="0" borderId="1" xfId="5"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8" fillId="0" borderId="1" xfId="1" applyFont="1" applyFill="1" applyBorder="1" applyAlignment="1">
      <alignment horizontal="center" vertical="center" wrapText="1"/>
    </xf>
    <xf numFmtId="14" fontId="8" fillId="0" borderId="1" xfId="1" applyNumberFormat="1" applyFont="1" applyFill="1" applyBorder="1" applyAlignment="1">
      <alignment horizontal="center" vertical="center"/>
    </xf>
    <xf numFmtId="9" fontId="6" fillId="0" borderId="1" xfId="2"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2" xfId="0" applyFont="1" applyFill="1" applyBorder="1" applyAlignment="1">
      <alignment horizontal="center" vertical="center"/>
    </xf>
    <xf numFmtId="9" fontId="6" fillId="0" borderId="2" xfId="0" applyNumberFormat="1" applyFont="1" applyFill="1" applyBorder="1" applyAlignment="1">
      <alignment horizontal="center" vertical="center"/>
    </xf>
    <xf numFmtId="14" fontId="6" fillId="0" borderId="2" xfId="0" applyNumberFormat="1" applyFont="1" applyFill="1" applyBorder="1" applyAlignment="1">
      <alignment horizontal="center" vertical="center"/>
    </xf>
    <xf numFmtId="9" fontId="6" fillId="0" borderId="4" xfId="2" applyFont="1" applyFill="1" applyBorder="1" applyAlignment="1">
      <alignment horizontal="center" vertical="center"/>
    </xf>
    <xf numFmtId="9" fontId="6" fillId="0" borderId="2" xfId="2" applyFont="1" applyFill="1" applyBorder="1" applyAlignment="1">
      <alignment horizontal="center" vertical="center"/>
    </xf>
    <xf numFmtId="14" fontId="6" fillId="0" borderId="1" xfId="0" applyNumberFormat="1" applyFont="1" applyFill="1" applyBorder="1" applyAlignment="1">
      <alignment horizontal="center" vertical="center"/>
    </xf>
    <xf numFmtId="0" fontId="30" fillId="0" borderId="0" xfId="5" applyFont="1" applyFill="1" applyAlignment="1">
      <alignment horizontal="center" vertical="center"/>
    </xf>
    <xf numFmtId="17" fontId="8" fillId="0" borderId="1" xfId="0" applyNumberFormat="1" applyFont="1" applyFill="1" applyBorder="1" applyAlignment="1">
      <alignment horizontal="center" vertical="center"/>
    </xf>
    <xf numFmtId="166" fontId="8" fillId="8" borderId="1" xfId="2" applyNumberFormat="1" applyFont="1" applyFill="1" applyBorder="1" applyAlignment="1">
      <alignment horizontal="center" vertical="center"/>
    </xf>
    <xf numFmtId="164" fontId="8" fillId="8" borderId="1" xfId="6" applyFont="1" applyFill="1" applyBorder="1" applyAlignment="1">
      <alignment horizontal="center" vertical="center" wrapText="1"/>
    </xf>
    <xf numFmtId="9" fontId="8" fillId="8" borderId="1" xfId="4" applyFont="1" applyFill="1" applyBorder="1" applyAlignment="1">
      <alignment horizontal="center" vertical="center" wrapText="1"/>
    </xf>
    <xf numFmtId="9" fontId="6" fillId="8" borderId="1" xfId="4" applyFont="1" applyFill="1" applyBorder="1" applyAlignment="1">
      <alignment horizontal="center" vertical="center" wrapText="1"/>
    </xf>
    <xf numFmtId="166" fontId="8" fillId="8" borderId="1" xfId="2" applyNumberFormat="1" applyFont="1" applyFill="1" applyBorder="1" applyAlignment="1">
      <alignment horizontal="center" vertical="center" wrapText="1"/>
    </xf>
    <xf numFmtId="9" fontId="6" fillId="0" borderId="22" xfId="4"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8"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9" fontId="4" fillId="0" borderId="9" xfId="0" applyNumberFormat="1" applyFont="1" applyFill="1" applyBorder="1" applyAlignment="1">
      <alignment horizontal="center" vertical="center" wrapText="1"/>
    </xf>
    <xf numFmtId="14" fontId="8" fillId="0" borderId="10" xfId="0" applyNumberFormat="1" applyFont="1" applyFill="1" applyBorder="1" applyAlignment="1">
      <alignment horizontal="center" vertical="center"/>
    </xf>
    <xf numFmtId="165" fontId="8" fillId="0" borderId="0" xfId="0" applyNumberFormat="1" applyFont="1" applyFill="1" applyAlignment="1">
      <alignment horizontal="center" vertical="center"/>
    </xf>
    <xf numFmtId="14" fontId="8" fillId="0" borderId="9" xfId="0" applyNumberFormat="1" applyFont="1" applyFill="1" applyBorder="1" applyAlignment="1">
      <alignment horizontal="center" vertical="center"/>
    </xf>
    <xf numFmtId="165" fontId="8" fillId="0" borderId="9" xfId="0" applyNumberFormat="1" applyFont="1" applyFill="1" applyBorder="1" applyAlignment="1">
      <alignment horizontal="center" vertical="center"/>
    </xf>
    <xf numFmtId="9" fontId="4" fillId="0" borderId="9" xfId="2" applyFont="1" applyFill="1" applyBorder="1" applyAlignment="1">
      <alignment horizontal="center" vertical="center" wrapText="1"/>
    </xf>
    <xf numFmtId="14" fontId="4" fillId="0" borderId="9" xfId="0" applyNumberFormat="1" applyFont="1" applyFill="1" applyBorder="1" applyAlignment="1">
      <alignment horizontal="center" vertical="center" wrapText="1"/>
    </xf>
    <xf numFmtId="9" fontId="6" fillId="0" borderId="9" xfId="0" applyNumberFormat="1" applyFont="1" applyFill="1" applyBorder="1" applyAlignment="1">
      <alignment horizontal="center" vertical="center" wrapText="1"/>
    </xf>
    <xf numFmtId="0" fontId="6" fillId="0" borderId="25" xfId="0" applyFont="1" applyFill="1" applyBorder="1" applyAlignment="1">
      <alignment horizontal="center" vertical="center" wrapText="1"/>
    </xf>
    <xf numFmtId="0" fontId="4" fillId="0" borderId="6" xfId="0" applyFont="1" applyFill="1" applyBorder="1" applyAlignment="1">
      <alignment horizontal="center" vertical="center" wrapText="1"/>
    </xf>
    <xf numFmtId="10" fontId="6" fillId="0" borderId="9" xfId="0" applyNumberFormat="1" applyFont="1" applyFill="1" applyBorder="1" applyAlignment="1">
      <alignment horizontal="center" vertical="center" wrapText="1"/>
    </xf>
    <xf numFmtId="9" fontId="4" fillId="0" borderId="9" xfId="0" applyNumberFormat="1" applyFont="1" applyFill="1" applyBorder="1" applyAlignment="1">
      <alignment horizontal="center" vertical="center"/>
    </xf>
    <xf numFmtId="14" fontId="4" fillId="0" borderId="9" xfId="0" applyNumberFormat="1" applyFont="1" applyFill="1" applyBorder="1" applyAlignment="1">
      <alignment horizontal="center" vertical="center"/>
    </xf>
    <xf numFmtId="165" fontId="4" fillId="0" borderId="9"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5" xfId="0" applyFont="1" applyFill="1" applyBorder="1" applyAlignment="1">
      <alignment horizontal="center" vertical="center" wrapText="1"/>
    </xf>
    <xf numFmtId="9" fontId="4" fillId="0" borderId="12" xfId="0" applyNumberFormat="1"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0" xfId="0" applyFont="1" applyAlignment="1">
      <alignment horizontal="center" vertical="center"/>
    </xf>
    <xf numFmtId="0" fontId="6" fillId="8" borderId="0" xfId="0" applyFont="1" applyFill="1" applyAlignment="1">
      <alignment horizontal="center" vertical="center"/>
    </xf>
    <xf numFmtId="0" fontId="30" fillId="0" borderId="1" xfId="5" applyFont="1" applyBorder="1" applyAlignment="1">
      <alignment vertical="center" wrapText="1"/>
    </xf>
    <xf numFmtId="0" fontId="8" fillId="8" borderId="1" xfId="0" applyFont="1" applyFill="1" applyBorder="1" applyAlignment="1">
      <alignment horizontal="center" vertical="center"/>
    </xf>
    <xf numFmtId="9" fontId="8" fillId="0" borderId="8" xfId="4"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7" borderId="0" xfId="0" applyFont="1" applyFill="1" applyAlignment="1">
      <alignment horizontal="center" vertical="center"/>
    </xf>
    <xf numFmtId="0" fontId="8" fillId="8" borderId="8" xfId="0" applyFont="1" applyFill="1" applyBorder="1" applyAlignment="1">
      <alignment horizontal="center" vertical="center" wrapText="1"/>
    </xf>
    <xf numFmtId="0" fontId="38" fillId="0" borderId="0" xfId="0" applyFont="1" applyAlignment="1">
      <alignment horizontal="center" vertical="center" wrapText="1"/>
    </xf>
    <xf numFmtId="4" fontId="8" fillId="8" borderId="1" xfId="0" applyNumberFormat="1" applyFont="1" applyFill="1" applyBorder="1" applyAlignment="1">
      <alignment horizontal="center" vertical="center" wrapText="1"/>
    </xf>
    <xf numFmtId="4" fontId="6" fillId="8" borderId="1" xfId="0" applyNumberFormat="1" applyFont="1" applyFill="1" applyBorder="1" applyAlignment="1">
      <alignment horizontal="center" vertical="center" wrapText="1"/>
    </xf>
    <xf numFmtId="166" fontId="6" fillId="8" borderId="1" xfId="2" applyNumberFormat="1"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8" xfId="0" applyFont="1" applyBorder="1" applyAlignment="1">
      <alignment horizontal="center" vertical="center" wrapText="1"/>
    </xf>
    <xf numFmtId="0" fontId="4" fillId="9" borderId="7"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1" xfId="0" applyFont="1" applyFill="1" applyBorder="1" applyAlignment="1">
      <alignment horizontal="center" vertical="center" wrapText="1"/>
    </xf>
    <xf numFmtId="0" fontId="8" fillId="0" borderId="28" xfId="5" applyFont="1" applyBorder="1" applyAlignment="1">
      <alignment horizontal="center" vertical="center" wrapText="1"/>
    </xf>
    <xf numFmtId="0" fontId="4" fillId="0" borderId="19"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12" fillId="2" borderId="24" xfId="5" applyFont="1" applyFill="1" applyBorder="1" applyAlignment="1">
      <alignment horizontal="center" vertical="center" wrapText="1"/>
    </xf>
    <xf numFmtId="0" fontId="22" fillId="0" borderId="1" xfId="7" applyFont="1" applyBorder="1" applyAlignment="1">
      <alignment horizontal="center" vertical="center" wrapText="1"/>
    </xf>
    <xf numFmtId="0" fontId="25" fillId="0" borderId="24" xfId="0" applyFont="1" applyBorder="1" applyAlignment="1">
      <alignment horizontal="center" vertical="center" wrapText="1"/>
    </xf>
    <xf numFmtId="0" fontId="25" fillId="0" borderId="8" xfId="0" applyFont="1" applyFill="1" applyBorder="1" applyAlignment="1">
      <alignment horizontal="center" vertical="center" wrapText="1"/>
    </xf>
    <xf numFmtId="0" fontId="0" fillId="0" borderId="0" xfId="0" applyFont="1" applyFill="1" applyAlignment="1">
      <alignment horizontal="center" vertical="center"/>
    </xf>
    <xf numFmtId="0" fontId="25" fillId="0" borderId="8" xfId="0" applyFont="1" applyFill="1" applyBorder="1" applyAlignment="1">
      <alignment horizontal="center" vertical="center"/>
    </xf>
    <xf numFmtId="0" fontId="0" fillId="0" borderId="25" xfId="0" applyFont="1" applyBorder="1" applyAlignment="1">
      <alignment horizontal="center" vertical="center" wrapText="1"/>
    </xf>
    <xf numFmtId="0" fontId="25" fillId="0" borderId="28" xfId="0" applyFont="1" applyBorder="1" applyAlignment="1">
      <alignment horizontal="center" vertical="center" wrapText="1"/>
    </xf>
    <xf numFmtId="0" fontId="1" fillId="0" borderId="25" xfId="0" applyFont="1" applyBorder="1" applyAlignment="1">
      <alignment horizontal="center" vertical="center" wrapText="1"/>
    </xf>
    <xf numFmtId="0" fontId="0" fillId="0" borderId="10" xfId="0" applyFont="1" applyBorder="1" applyAlignment="1">
      <alignment horizontal="center" vertical="center" wrapText="1"/>
    </xf>
    <xf numFmtId="0" fontId="27" fillId="0" borderId="30" xfId="0" applyFont="1" applyBorder="1" applyAlignment="1">
      <alignment horizontal="center" vertical="center" wrapText="1"/>
    </xf>
    <xf numFmtId="0" fontId="25" fillId="0" borderId="8" xfId="0" applyFont="1" applyBorder="1" applyAlignment="1">
      <alignment horizontal="center" vertical="center" wrapText="1"/>
    </xf>
    <xf numFmtId="0" fontId="1" fillId="0" borderId="9" xfId="0" applyFont="1" applyBorder="1" applyAlignment="1">
      <alignment horizontal="center" vertical="center" wrapText="1"/>
    </xf>
    <xf numFmtId="0" fontId="25" fillId="0" borderId="7"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 xfId="0" applyFont="1" applyFill="1" applyBorder="1" applyAlignment="1">
      <alignment horizontal="center" vertical="center" wrapText="1"/>
    </xf>
    <xf numFmtId="0" fontId="0" fillId="0" borderId="7" xfId="0" applyFont="1" applyBorder="1" applyAlignment="1">
      <alignment horizontal="center" vertical="center" wrapText="1"/>
    </xf>
    <xf numFmtId="0" fontId="25" fillId="0" borderId="21" xfId="0" applyFont="1" applyFill="1" applyBorder="1" applyAlignment="1">
      <alignment horizontal="center" vertical="center" wrapText="1"/>
    </xf>
    <xf numFmtId="0" fontId="12" fillId="0" borderId="1" xfId="0" applyFont="1" applyBorder="1" applyAlignment="1">
      <alignment horizontal="center" vertical="center" wrapText="1"/>
    </xf>
    <xf numFmtId="0" fontId="25" fillId="0" borderId="1" xfId="0" quotePrefix="1" applyFont="1" applyFill="1" applyBorder="1" applyAlignment="1">
      <alignment horizontal="center" vertical="center" wrapText="1"/>
    </xf>
    <xf numFmtId="0" fontId="44" fillId="0" borderId="1" xfId="0" applyFont="1" applyBorder="1" applyAlignment="1">
      <alignment horizontal="center" vertical="center" wrapText="1"/>
    </xf>
    <xf numFmtId="0" fontId="45" fillId="0" borderId="1" xfId="0" quotePrefix="1" applyFont="1" applyFill="1" applyBorder="1" applyAlignment="1">
      <alignment horizontal="center" vertical="center" wrapText="1"/>
    </xf>
    <xf numFmtId="9" fontId="6" fillId="0" borderId="1" xfId="3" applyNumberFormat="1" applyFont="1" applyBorder="1" applyAlignment="1">
      <alignment horizontal="center" vertical="center" wrapText="1"/>
    </xf>
    <xf numFmtId="9" fontId="4" fillId="0" borderId="9" xfId="0" applyNumberFormat="1" applyFont="1" applyBorder="1" applyAlignment="1">
      <alignment horizontal="center" vertical="center"/>
    </xf>
    <xf numFmtId="0" fontId="4" fillId="0" borderId="25" xfId="0" applyFont="1" applyBorder="1" applyAlignment="1">
      <alignment horizontal="left" vertical="top" wrapText="1"/>
    </xf>
    <xf numFmtId="0" fontId="6" fillId="7" borderId="0" xfId="0" applyFont="1" applyFill="1"/>
    <xf numFmtId="0" fontId="4" fillId="8" borderId="1" xfId="0" applyFont="1" applyFill="1" applyBorder="1" applyAlignment="1">
      <alignment horizontal="center" vertical="center"/>
    </xf>
    <xf numFmtId="0" fontId="6" fillId="0" borderId="1" xfId="0" quotePrefix="1" applyFont="1" applyBorder="1" applyAlignment="1">
      <alignment horizontal="center" vertical="center" wrapText="1"/>
    </xf>
    <xf numFmtId="0" fontId="4" fillId="0" borderId="9" xfId="0" applyFont="1" applyBorder="1" applyAlignment="1">
      <alignment horizontal="center" vertical="center"/>
    </xf>
    <xf numFmtId="9" fontId="4" fillId="2" borderId="9" xfId="0" applyNumberFormat="1" applyFont="1" applyFill="1" applyBorder="1" applyAlignment="1">
      <alignment horizontal="center" vertical="center" wrapText="1"/>
    </xf>
    <xf numFmtId="14" fontId="8" fillId="0" borderId="9" xfId="0" applyNumberFormat="1" applyFont="1" applyBorder="1" applyAlignment="1">
      <alignment horizontal="center" vertical="center"/>
    </xf>
    <xf numFmtId="165" fontId="8" fillId="0" borderId="9" xfId="0" applyNumberFormat="1" applyFont="1" applyBorder="1" applyAlignment="1">
      <alignment horizontal="center" vertical="center"/>
    </xf>
    <xf numFmtId="0" fontId="6" fillId="0" borderId="9" xfId="0" applyFont="1" applyBorder="1" applyAlignment="1">
      <alignment horizontal="center" vertical="center" wrapText="1"/>
    </xf>
    <xf numFmtId="0" fontId="6" fillId="0" borderId="25" xfId="0" applyFont="1" applyBorder="1" applyAlignment="1">
      <alignment horizontal="center" vertical="center" wrapText="1"/>
    </xf>
    <xf numFmtId="49" fontId="4" fillId="0" borderId="1" xfId="0" applyNumberFormat="1" applyFont="1" applyFill="1" applyBorder="1" applyAlignment="1">
      <alignment horizontal="center" vertical="center"/>
    </xf>
    <xf numFmtId="0" fontId="3" fillId="6" borderId="17" xfId="0" applyFont="1" applyFill="1" applyBorder="1" applyAlignment="1">
      <alignment horizontal="center" vertical="center" wrapText="1"/>
    </xf>
    <xf numFmtId="9" fontId="6" fillId="0" borderId="1" xfId="2" applyNumberFormat="1" applyFont="1" applyFill="1" applyBorder="1" applyAlignment="1">
      <alignment horizontal="center" vertical="center" wrapText="1"/>
    </xf>
    <xf numFmtId="9" fontId="6" fillId="0" borderId="1" xfId="2" applyFont="1" applyBorder="1" applyAlignment="1">
      <alignment horizontal="center" vertical="center" wrapText="1"/>
    </xf>
    <xf numFmtId="0" fontId="6" fillId="0" borderId="5" xfId="0" applyFont="1" applyBorder="1" applyAlignment="1">
      <alignment horizontal="center" vertical="center" wrapText="1"/>
    </xf>
    <xf numFmtId="0" fontId="30" fillId="0" borderId="2" xfId="5" applyFont="1" applyBorder="1" applyAlignment="1">
      <alignment horizontal="center" vertical="center" wrapText="1"/>
    </xf>
    <xf numFmtId="14" fontId="4" fillId="2" borderId="9" xfId="0" applyNumberFormat="1" applyFont="1" applyFill="1" applyBorder="1" applyAlignment="1">
      <alignment horizontal="center" vertical="center" wrapText="1"/>
    </xf>
    <xf numFmtId="165" fontId="4" fillId="2" borderId="9" xfId="0" applyNumberFormat="1" applyFont="1" applyFill="1" applyBorder="1" applyAlignment="1">
      <alignment horizontal="center" vertical="center" wrapText="1"/>
    </xf>
    <xf numFmtId="10" fontId="6" fillId="0" borderId="9" xfId="0" applyNumberFormat="1" applyFont="1" applyBorder="1" applyAlignment="1">
      <alignment horizontal="center" vertical="center" wrapText="1"/>
    </xf>
    <xf numFmtId="1" fontId="4" fillId="0" borderId="0" xfId="0" applyNumberFormat="1" applyFont="1" applyFill="1" applyBorder="1" applyAlignment="1">
      <alignment horizontal="center" vertical="center"/>
    </xf>
    <xf numFmtId="10" fontId="4" fillId="0" borderId="1" xfId="0" applyNumberFormat="1" applyFont="1" applyBorder="1" applyAlignment="1">
      <alignment horizontal="center" vertical="center"/>
    </xf>
    <xf numFmtId="0" fontId="4" fillId="0" borderId="8" xfId="0" applyFont="1" applyBorder="1" applyAlignment="1">
      <alignment horizontal="center" vertical="center"/>
    </xf>
    <xf numFmtId="0" fontId="6" fillId="0" borderId="2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1" xfId="0" applyFont="1" applyBorder="1"/>
    <xf numFmtId="0" fontId="6" fillId="0" borderId="0" xfId="0" applyNumberFormat="1" applyFont="1"/>
    <xf numFmtId="0" fontId="4" fillId="8" borderId="9"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6"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7" fillId="3" borderId="1" xfId="0" applyFont="1" applyFill="1" applyBorder="1"/>
    <xf numFmtId="0" fontId="3" fillId="3" borderId="1" xfId="0" applyFont="1" applyFill="1" applyBorder="1" applyAlignment="1">
      <alignment horizontal="center" vertical="center"/>
    </xf>
    <xf numFmtId="0" fontId="3" fillId="5" borderId="8"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5"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46" fillId="6" borderId="1" xfId="0" applyFont="1" applyFill="1" applyBorder="1" applyAlignment="1">
      <alignment horizontal="center" vertical="center"/>
    </xf>
    <xf numFmtId="0" fontId="46" fillId="6" borderId="14" xfId="0" applyFont="1" applyFill="1" applyBorder="1" applyAlignment="1">
      <alignment horizontal="center" vertical="center"/>
    </xf>
    <xf numFmtId="0" fontId="46" fillId="6" borderId="15" xfId="0" applyFont="1" applyFill="1" applyBorder="1" applyAlignment="1">
      <alignment horizontal="center" vertical="center"/>
    </xf>
    <xf numFmtId="0" fontId="46" fillId="6" borderId="16" xfId="0" applyFont="1" applyFill="1" applyBorder="1" applyAlignment="1">
      <alignment horizontal="center" vertical="center"/>
    </xf>
    <xf numFmtId="0" fontId="7" fillId="3" borderId="1" xfId="0" applyFont="1" applyFill="1" applyBorder="1" applyAlignment="1">
      <alignment horizontal="center" vertical="center"/>
    </xf>
    <xf numFmtId="0" fontId="4" fillId="0" borderId="11"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4" fillId="0" borderId="7" xfId="0" applyFont="1" applyFill="1" applyBorder="1" applyAlignment="1">
      <alignment horizontal="center" vertical="center" wrapText="1"/>
    </xf>
    <xf numFmtId="10" fontId="4" fillId="0" borderId="2" xfId="0" applyNumberFormat="1" applyFont="1" applyFill="1" applyBorder="1" applyAlignment="1">
      <alignment horizontal="center" vertical="center" wrapText="1"/>
    </xf>
    <xf numFmtId="10" fontId="4" fillId="0" borderId="4" xfId="0" applyNumberFormat="1" applyFont="1" applyFill="1" applyBorder="1" applyAlignment="1">
      <alignment horizontal="center" vertical="center" wrapText="1"/>
    </xf>
    <xf numFmtId="10" fontId="4" fillId="0" borderId="7" xfId="0" applyNumberFormat="1" applyFont="1" applyFill="1" applyBorder="1" applyAlignment="1">
      <alignment horizontal="center" vertical="center" wrapText="1"/>
    </xf>
    <xf numFmtId="0" fontId="21" fillId="6" borderId="14" xfId="0" applyFont="1" applyFill="1" applyBorder="1" applyAlignment="1">
      <alignment horizontal="center" vertical="center"/>
    </xf>
    <xf numFmtId="0" fontId="21" fillId="6" borderId="15" xfId="0" applyFont="1" applyFill="1" applyBorder="1" applyAlignment="1">
      <alignment horizontal="center" vertical="center"/>
    </xf>
    <xf numFmtId="0" fontId="21" fillId="6" borderId="16" xfId="0" applyFont="1" applyFill="1" applyBorder="1" applyAlignment="1">
      <alignment horizontal="center" vertical="center"/>
    </xf>
    <xf numFmtId="0" fontId="21" fillId="6" borderId="1" xfId="0" applyFont="1" applyFill="1" applyBorder="1" applyAlignment="1">
      <alignment horizontal="center" vertical="center"/>
    </xf>
    <xf numFmtId="0" fontId="5" fillId="3" borderId="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6" fillId="0" borderId="11" xfId="0" applyFont="1" applyFill="1" applyBorder="1" applyAlignment="1">
      <alignment horizontal="center" vertical="center" wrapText="1"/>
    </xf>
    <xf numFmtId="0" fontId="3" fillId="6" borderId="16" xfId="0" applyFont="1" applyFill="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8" fillId="0" borderId="13" xfId="0" applyFont="1" applyBorder="1" applyAlignment="1">
      <alignment horizontal="center" vertical="center"/>
    </xf>
    <xf numFmtId="0" fontId="8" fillId="0" borderId="12" xfId="0" applyFont="1" applyBorder="1" applyAlignment="1">
      <alignment horizontal="center" vertical="center"/>
    </xf>
    <xf numFmtId="0" fontId="4" fillId="0" borderId="11" xfId="0" applyFont="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cellXfs>
  <cellStyles count="8">
    <cellStyle name="Hipervínculo" xfId="5" builtinId="8"/>
    <cellStyle name="Hyperlink" xfId="7" xr:uid="{68836C9F-CE1C-47F3-94D3-4231867B6607}"/>
    <cellStyle name="Millares [0]" xfId="6" builtinId="6"/>
    <cellStyle name="Normal" xfId="0" builtinId="0"/>
    <cellStyle name="Normal 2" xfId="1" xr:uid="{00000000-0005-0000-0000-000004000000}"/>
    <cellStyle name="Normal 3" xfId="3" xr:uid="{00000000-0005-0000-0000-000005000000}"/>
    <cellStyle name="Porcentaje" xfId="2" builtinId="5"/>
    <cellStyle name="Porcentaje 2" xfId="4" xr:uid="{00000000-0005-0000-0000-000007000000}"/>
  </cellStyles>
  <dxfs count="0"/>
  <tableStyles count="0" defaultTableStyle="TableStyleMedium2" defaultPivotStyle="PivotStyleLight16"/>
  <colors>
    <mruColors>
      <color rgb="FF8DBA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190500</xdr:colOff>
      <xdr:row>29</xdr:row>
      <xdr:rowOff>176892</xdr:rowOff>
    </xdr:from>
    <xdr:ext cx="2294165" cy="681718"/>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5772150" y="2062842"/>
              <a:ext cx="2294165" cy="6817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O" sz="2800" baseline="0"/>
                <a:t> </a:t>
              </a:r>
              <a:r>
                <a:rPr lang="es-CO" sz="2400" baseline="0"/>
                <a:t>[</a:t>
              </a:r>
              <a14:m>
                <m:oMath xmlns:m="http://schemas.openxmlformats.org/officeDocument/2006/math">
                  <m:f>
                    <m:fPr>
                      <m:ctrlPr>
                        <a:rPr lang="es-CO" sz="2400" b="0" i="1" baseline="0">
                          <a:latin typeface="Cambria Math" panose="02040503050406030204" pitchFamily="18" charset="0"/>
                        </a:rPr>
                      </m:ctrlPr>
                    </m:fPr>
                    <m:num>
                      <m:r>
                        <a:rPr lang="es-CO" sz="2400" b="0" i="1" baseline="0">
                          <a:latin typeface="Cambria Math" panose="02040503050406030204" pitchFamily="18" charset="0"/>
                        </a:rPr>
                        <m:t>𝑅𝑇𝐷</m:t>
                      </m:r>
                      <m:r>
                        <a:rPr lang="es-CO" sz="2400" b="0" i="1" baseline="0">
                          <a:latin typeface="Cambria Math" panose="02040503050406030204" pitchFamily="18" charset="0"/>
                        </a:rPr>
                        <m:t>+</m:t>
                      </m:r>
                      <m:r>
                        <a:rPr lang="es-CO" sz="2400" b="0" i="1" baseline="0">
                          <a:latin typeface="Cambria Math" panose="02040503050406030204" pitchFamily="18" charset="0"/>
                        </a:rPr>
                        <m:t>𝑅𝑃𝐷</m:t>
                      </m:r>
                    </m:num>
                    <m:den>
                      <m:r>
                        <a:rPr lang="es-CO" sz="2400" b="0" i="1" baseline="0">
                          <a:latin typeface="Cambria Math" panose="02040503050406030204" pitchFamily="18" charset="0"/>
                        </a:rPr>
                        <m:t>𝑇𝑅</m:t>
                      </m:r>
                    </m:den>
                  </m:f>
                </m:oMath>
              </a14:m>
              <a:r>
                <a:rPr lang="es-CO" sz="2400" b="0" baseline="0"/>
                <a:t>] *100</a:t>
              </a:r>
            </a:p>
            <a:p>
              <a:endParaRPr lang="es-CO" sz="2800"/>
            </a:p>
          </xdr:txBody>
        </xdr:sp>
      </mc:Choice>
      <mc:Fallback xmlns="">
        <xdr:sp macro="" textlink="">
          <xdr:nvSpPr>
            <xdr:cNvPr id="2" name="CuadroTexto 1">
              <a:extLst>
                <a:ext uri="{FF2B5EF4-FFF2-40B4-BE49-F238E27FC236}">
                  <a16:creationId xmlns:a16="http://schemas.microsoft.com/office/drawing/2014/main" xmlns:a14="http://schemas.microsoft.com/office/drawing/2010/main" xmlns="" id="{00000000-0008-0000-0200-000002000000}"/>
                </a:ext>
              </a:extLst>
            </xdr:cNvPr>
            <xdr:cNvSpPr txBox="1"/>
          </xdr:nvSpPr>
          <xdr:spPr>
            <a:xfrm>
              <a:off x="5772150" y="2062842"/>
              <a:ext cx="2294165" cy="6817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O" sz="2800" baseline="0"/>
                <a:t> </a:t>
              </a:r>
              <a:r>
                <a:rPr lang="es-CO" sz="2400" baseline="0"/>
                <a:t>[</a:t>
              </a:r>
              <a:r>
                <a:rPr lang="es-CO" sz="2400" b="0" i="0" baseline="0">
                  <a:latin typeface="Cambria Math" panose="02040503050406030204" pitchFamily="18" charset="0"/>
                </a:rPr>
                <a:t>(𝑅𝑇𝐷+𝑅𝑃𝐷)/𝑇𝑅</a:t>
              </a:r>
              <a:r>
                <a:rPr lang="es-CO" sz="2400" b="0" baseline="0"/>
                <a:t>] *100</a:t>
              </a:r>
            </a:p>
            <a:p>
              <a:endParaRPr lang="es-CO" sz="2800"/>
            </a:p>
          </xdr:txBody>
        </xdr:sp>
      </mc:Fallback>
    </mc:AlternateContent>
    <xdr:clientData/>
  </xdr:oneCellAnchor>
  <xdr:oneCellAnchor>
    <xdr:from>
      <xdr:col>5</xdr:col>
      <xdr:colOff>179615</xdr:colOff>
      <xdr:row>28</xdr:row>
      <xdr:rowOff>84364</xdr:rowOff>
    </xdr:from>
    <xdr:ext cx="2294165" cy="681718"/>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5761265" y="1246414"/>
              <a:ext cx="2294165" cy="6817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O" sz="2800" baseline="0"/>
                <a:t> </a:t>
              </a:r>
              <a:r>
                <a:rPr lang="es-CO" sz="2400" baseline="0"/>
                <a:t>[</a:t>
              </a:r>
              <a14:m>
                <m:oMath xmlns:m="http://schemas.openxmlformats.org/officeDocument/2006/math">
                  <m:f>
                    <m:fPr>
                      <m:ctrlPr>
                        <a:rPr lang="es-CO" sz="2400" b="0" i="1" baseline="0">
                          <a:latin typeface="Cambria Math" panose="02040503050406030204" pitchFamily="18" charset="0"/>
                        </a:rPr>
                      </m:ctrlPr>
                    </m:fPr>
                    <m:num>
                      <m:r>
                        <a:rPr lang="es-CO" sz="2400" b="0" i="1" baseline="0">
                          <a:latin typeface="Cambria Math" panose="02040503050406030204" pitchFamily="18" charset="0"/>
                        </a:rPr>
                        <m:t>𝐼𝐸𝑆𝑁</m:t>
                      </m:r>
                    </m:num>
                    <m:den>
                      <m:r>
                        <a:rPr lang="es-CO" sz="2400" b="0" i="1" baseline="0">
                          <a:latin typeface="Cambria Math" panose="02040503050406030204" pitchFamily="18" charset="0"/>
                        </a:rPr>
                        <m:t>𝑇𝐼𝐸𝑆</m:t>
                      </m:r>
                    </m:den>
                  </m:f>
                </m:oMath>
              </a14:m>
              <a:r>
                <a:rPr lang="es-CO" sz="2400" b="0" baseline="0"/>
                <a:t>] *100</a:t>
              </a:r>
            </a:p>
            <a:p>
              <a:endParaRPr lang="es-CO" sz="2800"/>
            </a:p>
          </xdr:txBody>
        </xdr:sp>
      </mc:Choice>
      <mc:Fallback xmlns="">
        <xdr:sp macro="" textlink="">
          <xdr:nvSpPr>
            <xdr:cNvPr id="3" name="CuadroTexto 2">
              <a:extLst>
                <a:ext uri="{FF2B5EF4-FFF2-40B4-BE49-F238E27FC236}">
                  <a16:creationId xmlns:a16="http://schemas.microsoft.com/office/drawing/2014/main" xmlns:a14="http://schemas.microsoft.com/office/drawing/2010/main" xmlns="" id="{00000000-0008-0000-0200-000003000000}"/>
                </a:ext>
              </a:extLst>
            </xdr:cNvPr>
            <xdr:cNvSpPr txBox="1"/>
          </xdr:nvSpPr>
          <xdr:spPr>
            <a:xfrm>
              <a:off x="5761265" y="1246414"/>
              <a:ext cx="2294165" cy="6817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O" sz="2800" baseline="0"/>
                <a:t> </a:t>
              </a:r>
              <a:r>
                <a:rPr lang="es-CO" sz="2400" baseline="0"/>
                <a:t>[</a:t>
              </a:r>
              <a:r>
                <a:rPr lang="es-CO" sz="2400" b="0" i="0" baseline="0">
                  <a:latin typeface="Cambria Math" panose="02040503050406030204" pitchFamily="18" charset="0"/>
                </a:rPr>
                <a:t>𝐼𝐸𝑆𝑁/𝑇𝐼𝐸𝑆</a:t>
              </a:r>
              <a:r>
                <a:rPr lang="es-CO" sz="2400" b="0" baseline="0"/>
                <a:t>] *100</a:t>
              </a:r>
            </a:p>
            <a:p>
              <a:endParaRPr lang="es-CO" sz="2800"/>
            </a:p>
          </xdr:txBody>
        </xdr:sp>
      </mc:Fallback>
    </mc:AlternateContent>
    <xdr:clientData/>
  </xdr:oneCellAnchor>
  <xdr:oneCellAnchor>
    <xdr:from>
      <xdr:col>5</xdr:col>
      <xdr:colOff>206829</xdr:colOff>
      <xdr:row>30</xdr:row>
      <xdr:rowOff>193221</xdr:rowOff>
    </xdr:from>
    <xdr:ext cx="2294165" cy="681718"/>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0200-000005000000}"/>
                </a:ext>
              </a:extLst>
            </xdr:cNvPr>
            <xdr:cNvSpPr txBox="1"/>
          </xdr:nvSpPr>
          <xdr:spPr>
            <a:xfrm>
              <a:off x="5788479" y="2984046"/>
              <a:ext cx="2294165" cy="6817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O" sz="2800" baseline="0"/>
                <a:t> </a:t>
              </a:r>
              <a:r>
                <a:rPr lang="es-CO" sz="2400" baseline="0"/>
                <a:t>[</a:t>
              </a:r>
              <a14:m>
                <m:oMath xmlns:m="http://schemas.openxmlformats.org/officeDocument/2006/math">
                  <m:f>
                    <m:fPr>
                      <m:ctrlPr>
                        <a:rPr lang="es-CO" sz="2400" b="0" i="1" baseline="0">
                          <a:latin typeface="Cambria Math" panose="02040503050406030204" pitchFamily="18" charset="0"/>
                        </a:rPr>
                      </m:ctrlPr>
                    </m:fPr>
                    <m:num>
                      <m:r>
                        <a:rPr lang="es-CO" sz="2400" b="0" i="1" baseline="0">
                          <a:latin typeface="Cambria Math" panose="02040503050406030204" pitchFamily="18" charset="0"/>
                        </a:rPr>
                        <m:t>𝑀𝐴𝐶𝐼</m:t>
                      </m:r>
                    </m:num>
                    <m:den>
                      <m:r>
                        <a:rPr lang="es-CO" sz="2400" b="0" i="1" baseline="0">
                          <a:latin typeface="Cambria Math" panose="02040503050406030204" pitchFamily="18" charset="0"/>
                        </a:rPr>
                        <m:t>𝑇𝑀𝐴𝐶𝐼</m:t>
                      </m:r>
                    </m:den>
                  </m:f>
                </m:oMath>
              </a14:m>
              <a:r>
                <a:rPr lang="es-CO" sz="2400" b="0" baseline="0"/>
                <a:t>] *100</a:t>
              </a:r>
            </a:p>
            <a:p>
              <a:endParaRPr lang="es-CO" sz="2800"/>
            </a:p>
          </xdr:txBody>
        </xdr:sp>
      </mc:Choice>
      <mc:Fallback xmlns="">
        <xdr:sp macro="" textlink="">
          <xdr:nvSpPr>
            <xdr:cNvPr id="4" name="CuadroTexto 3">
              <a:extLst>
                <a:ext uri="{FF2B5EF4-FFF2-40B4-BE49-F238E27FC236}">
                  <a16:creationId xmlns:a16="http://schemas.microsoft.com/office/drawing/2014/main" xmlns:a14="http://schemas.microsoft.com/office/drawing/2010/main" xmlns="" id="{00000000-0008-0000-0200-000005000000}"/>
                </a:ext>
              </a:extLst>
            </xdr:cNvPr>
            <xdr:cNvSpPr txBox="1"/>
          </xdr:nvSpPr>
          <xdr:spPr>
            <a:xfrm>
              <a:off x="5788479" y="2984046"/>
              <a:ext cx="2294165" cy="6817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O" sz="2800" baseline="0"/>
                <a:t> </a:t>
              </a:r>
              <a:r>
                <a:rPr lang="es-CO" sz="2400" baseline="0"/>
                <a:t>[</a:t>
              </a:r>
              <a:r>
                <a:rPr lang="es-CO" sz="2400" b="0" i="0" baseline="0">
                  <a:latin typeface="Cambria Math" panose="02040503050406030204" pitchFamily="18" charset="0"/>
                </a:rPr>
                <a:t>𝑀𝐴𝐶𝐼/𝑇𝑀𝐴𝐶𝐼</a:t>
              </a:r>
              <a:r>
                <a:rPr lang="es-CO" sz="2400" b="0" baseline="0"/>
                <a:t>] *100</a:t>
              </a:r>
            </a:p>
            <a:p>
              <a:endParaRPr lang="es-CO" sz="28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ynthiLu10/Library/Containers/com.microsoft.Excel/Data/Documents/icfesserv5/planeacion$/2019/Plan%20de%20Acci&#243;n%20Institucional/Formato%20Plan%20de%20Acci&#243;n%20Institucional%202019_Direccionamiento%20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cynthiLu10/Library/Containers/com.microsoft.Excel/Data/Documents/icfesserv5/planeacion$/2019/Plan%20de%20Acci&#243;n%20Institucional/Formato%20Plan%20de%20Acci&#243;n%20Institucional%202019_%20Gesti&#243;n%20del%20conocimien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ynthiLu10/Library/Containers/com.microsoft.Excel/Data/Documents/icfesserv5/planeacion$/2019/Plan%20de%20Acci&#243;n%20Institucional/Formato%20Plan%20de%20Acci&#243;n%20Institucional%202019_ca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ynthiLu10/Library/Containers/com.microsoft.Excel/Data/Documents/C:/Users/cbeltran/Downloads/Formato%20Plan%20de%20Acci&#243;n%20Institucional%202019_201812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ynthiLu10/Library/Containers/com.microsoft.Excel/Data/Documents/icfesserv5/planeacion$/2019/Plan%20de%20Acci&#243;n%20Institucional/Formato%20Plan%20de%20Acci&#243;n%20Institucional%202019%20NN_Presupuesto_OK.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ynthiLu10/Library/Containers/com.microsoft.Excel/Data/Documents/icfesserv5/planeacion$/2019/Plan%20de%20Acci&#243;n%20Institucional/Plan%20de%20Acci&#243;n%20SASG%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ynthiLu10/Library/Containers/com.microsoft.Excel/Data/Documents/icfesserv5/planeacion$/2019/Plan%20de%20Acci&#243;n%20Institucional/Plan%20de%20Acci&#243;n%20SF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ynthiLu10/Library/Containers/com.microsoft.Excel/Data/Documents/C:/Users/cbeltran/Downloads/Formato%20Plan%20de%20Acci&#243;n%20Institucional%202019_S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ynthiLu10/Library/Containers/com.microsoft.Excel/Data/Documents/C:/Users/cbeltran/Downloads/DTI_Plan%20Acci&#243;n%20Institucional%202019%20V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cynthiLu10/Library/Containers/com.microsoft.Excel/Data/Documents/icfesserv5/planeacion$/2019/Plan%20de%20Acci&#243;n%20Institucional/Formato%20Plan%20de%20Acci&#243;n%20Institucional%202019_OA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pectivas "/>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pectivas "/>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pectivas "/>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pectivas "/>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pectivas "/>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pectivas "/>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pectivas "/>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pectivas "/>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pectivas "/>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pectivas "/>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www.icfes.gov.co/web/guest/dimension-de-talento-humano" TargetMode="External"/><Relationship Id="rId3" Type="http://schemas.openxmlformats.org/officeDocument/2006/relationships/hyperlink" Target="../../../../../../../../Indicadores" TargetMode="External"/><Relationship Id="rId7" Type="http://schemas.openxmlformats.org/officeDocument/2006/relationships/hyperlink" Target="../../../../../../../../../../SG-SST" TargetMode="External"/><Relationship Id="rId2" Type="http://schemas.openxmlformats.org/officeDocument/2006/relationships/hyperlink" Target="http://www.icfes.gov.co/web/guest/dimension-de-talento-humano" TargetMode="External"/><Relationship Id="rId1" Type="http://schemas.openxmlformats.org/officeDocument/2006/relationships/hyperlink" Target="http://www.icfes.gov.co/web/guest/dimension-de-talento-humano" TargetMode="External"/><Relationship Id="rId6" Type="http://schemas.openxmlformats.org/officeDocument/2006/relationships/hyperlink" Target="../../../../../../../../../../SG-SST" TargetMode="External"/><Relationship Id="rId11" Type="http://schemas.openxmlformats.org/officeDocument/2006/relationships/comments" Target="../comments1.xml"/><Relationship Id="rId5" Type="http://schemas.openxmlformats.org/officeDocument/2006/relationships/hyperlink" Target="../../../../../../../../../../SG-SST" TargetMode="External"/><Relationship Id="rId10" Type="http://schemas.openxmlformats.org/officeDocument/2006/relationships/vmlDrawing" Target="../drawings/vmlDrawing1.vml"/><Relationship Id="rId4" Type="http://schemas.openxmlformats.org/officeDocument/2006/relationships/hyperlink" Target="../../../../../../../../../../SG-SST"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ICFESSERV5\academica$\EXAMEN%20ESTADO%20AC\AC20191\Manuales_Calificacion" TargetMode="External"/><Relationship Id="rId13" Type="http://schemas.openxmlformats.org/officeDocument/2006/relationships/hyperlink" Target="https://drive.google.com/drive/folders/1teO6UEQOSP6TtAlXFANkLEpxQpVlxTGaWS%20ConsultaANI%20(RNEC):Documentacion_Requerimiento_WS_RNEC_24072019Correo%2014082019_Aclaraciones%20WS%20RNECCorreo%2016082019_Aclaraciones%20adicionales%20de%20la%20RNECWS%20ConsultaResultados:Documentacion_Requerimiento_WS_ConsultaResultados_V2_1_11092019WS%20Recaudo:Solicitud%20de%20Despliegue%20-%20WS%20Recaudo1_0Documento_evidencias_Nivel2_ServicioConsultaRecaudo_ICFES_05092019Documento_evidencias_Nivel2_ServicioNotificacionRecaudo_05092019IO_FORMATO_FICHA_DE_SERVICIO%20V2_ICFES_RECAUDO_CONSULTA_18092019IO_FORMATO_FICHA_DE_SERVICIO%20V2_ICFES_RECAUDO_NOTIFICACION_18092019WS%20SIMAT%20(MEN):Comunicaci&#243;n%20Externa%20General%20Via%20Mail-2019-EE-109418%20(resultado%20pruebas)Correo%2019072019_Entrega%20WS%20-%20SIMAT%20v1.0" TargetMode="External"/><Relationship Id="rId18" Type="http://schemas.openxmlformats.org/officeDocument/2006/relationships/drawing" Target="../drawings/drawing1.xml"/><Relationship Id="rId3" Type="http://schemas.openxmlformats.org/officeDocument/2006/relationships/hyperlink" Target="https://drive.google.com/drive/folders/1Y7qPr49C7N9HKr3JYu6_4nXoz0JHDAks" TargetMode="External"/><Relationship Id="rId7" Type="http://schemas.openxmlformats.org/officeDocument/2006/relationships/hyperlink" Target="https://drive.google.com/drive/folders/1TUNXrdc2w9hHayxnAG5lQZsNtoqRbKV1" TargetMode="External"/><Relationship Id="rId12" Type="http://schemas.openxmlformats.org/officeDocument/2006/relationships/hyperlink" Target="http://icfes.gov.co/documents/20143/1314993/7%20Plan%20Estrategico%20de%20Tecnologias%20de%20la%20Informacion%20y%20las-Comunicaciones-PETIC.pdf" TargetMode="External"/><Relationship Id="rId17" Type="http://schemas.openxmlformats.org/officeDocument/2006/relationships/printerSettings" Target="../printerSettings/printerSettings2.bin"/><Relationship Id="rId2" Type="http://schemas.openxmlformats.org/officeDocument/2006/relationships/hyperlink" Target="http://www.icfes.gov.co/web/guest/plan-anual-de-adquisiciones" TargetMode="External"/><Relationship Id="rId16" Type="http://schemas.openxmlformats.org/officeDocument/2006/relationships/hyperlink" Target="http://www.icfes.gov.co/web/guest/plan-anual-de-adquisiciones" TargetMode="External"/><Relationship Id="rId20" Type="http://schemas.openxmlformats.org/officeDocument/2006/relationships/comments" Target="../comments2.xml"/><Relationship Id="rId1" Type="http://schemas.openxmlformats.org/officeDocument/2006/relationships/hyperlink" Target="https://drive.google.com/drive/folders/1CXUhnfeH-zb1cAxMbGDcVCe_Rka474od" TargetMode="External"/><Relationship Id="rId6" Type="http://schemas.openxmlformats.org/officeDocument/2006/relationships/hyperlink" Target="https://drive.google.com/drive/folders/1TUNXrdc2w9hHayxnAG5lQZsNtoqRbKV1" TargetMode="External"/><Relationship Id="rId11" Type="http://schemas.openxmlformats.org/officeDocument/2006/relationships/hyperlink" Target="http://www.icfes.gov.co/web/guest/plan-anual-de-adquisiciones" TargetMode="External"/><Relationship Id="rId5" Type="http://schemas.openxmlformats.org/officeDocument/2006/relationships/hyperlink" Target="https://drive.google.com/drive/folders/1TUNXrdc2w9hHayxnAG5lQZsNtoqRbKV1" TargetMode="External"/><Relationship Id="rId15" Type="http://schemas.openxmlformats.org/officeDocument/2006/relationships/hyperlink" Target="https://icfes.darumasoftware.com/app.php/actionplan/440" TargetMode="External"/><Relationship Id="rId10" Type="http://schemas.openxmlformats.org/officeDocument/2006/relationships/hyperlink" Target="\icfesserv5\planeacion$\2019\Desarrollo%20Organizacional\PAAC\MONITOREO%20OAP" TargetMode="External"/><Relationship Id="rId19" Type="http://schemas.openxmlformats.org/officeDocument/2006/relationships/vmlDrawing" Target="../drawings/vmlDrawing2.vml"/><Relationship Id="rId4" Type="http://schemas.openxmlformats.org/officeDocument/2006/relationships/hyperlink" Target="http://icfes.gov.co/documents/20143/1314993/7%20Plan%20Estrategico%20de%20Tecnologias%20de%20la%20Informacion%20y%20las-Comunicaciones-PETIC.pdf" TargetMode="External"/><Relationship Id="rId9" Type="http://schemas.openxmlformats.org/officeDocument/2006/relationships/hyperlink" Target="\icfesserv5\planeacion$\2019\Proyectos%20SPI" TargetMode="External"/><Relationship Id="rId14" Type="http://schemas.openxmlformats.org/officeDocument/2006/relationships/hyperlink" Target="\icfesserv5\planeacion$\2019\Desarrollo%20Organizacional\PAAC\MONITOREO%20OAP"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drive.google.com/open?id=1yfd17qPORCYIIntL8zcQVv26xsPkWJac" TargetMode="External"/><Relationship Id="rId13" Type="http://schemas.openxmlformats.org/officeDocument/2006/relationships/hyperlink" Target="https://drive.google.com/open?id=1pNDk_uiRU-3YlAEw4KilRF-efv_Q7XSy" TargetMode="External"/><Relationship Id="rId18" Type="http://schemas.openxmlformats.org/officeDocument/2006/relationships/hyperlink" Target="https://www.icfes.gov.co/web/guest/politicas-lineamientos-y-manuales" TargetMode="External"/><Relationship Id="rId26" Type="http://schemas.openxmlformats.org/officeDocument/2006/relationships/hyperlink" Target="https://icfesgovco-my.sharepoint.com/:f:/g/personal/jsdurango_icfes_gov_co/EpFNii6zw5pBng9MDoVkHSIBxT1smDFmfs462kGHOJoyVQ?e=nPrz2N" TargetMode="External"/><Relationship Id="rId3" Type="http://schemas.openxmlformats.org/officeDocument/2006/relationships/hyperlink" Target="https://drive.google.com/drive/folders/1EQ36sweQUTVWpsJFHomsaK3tdsyToTZy" TargetMode="External"/><Relationship Id="rId21" Type="http://schemas.openxmlformats.org/officeDocument/2006/relationships/hyperlink" Target="https://icfesgovco-my.sharepoint.com/:f:/g/personal/jsdurango_icfes_gov_co/EukvkfpM2LNCm4Md1MSmzHYBdGjcwyFK0BmBGY2bg7ipqA?e=CV7OWm" TargetMode="External"/><Relationship Id="rId34" Type="http://schemas.openxmlformats.org/officeDocument/2006/relationships/vmlDrawing" Target="../drawings/vmlDrawing3.vml"/><Relationship Id="rId7" Type="http://schemas.openxmlformats.org/officeDocument/2006/relationships/hyperlink" Target="https://drive.google.com/drive/folders/1EAMALSW4Haw72HhNdqMdf31XXpRuHOWH" TargetMode="External"/><Relationship Id="rId12" Type="http://schemas.openxmlformats.org/officeDocument/2006/relationships/hyperlink" Target="https://drive.google.com/open?id=1Z_YBoy-4b-EiVraGZ835W-mVWZVudAdn" TargetMode="External"/><Relationship Id="rId17" Type="http://schemas.openxmlformats.org/officeDocument/2006/relationships/hyperlink" Target="https://drive.google.com/drive/folders/1BxpVXTpPU35YQB8O5v1wOlT7H_4Y7A-R" TargetMode="External"/><Relationship Id="rId25" Type="http://schemas.openxmlformats.org/officeDocument/2006/relationships/hyperlink" Target="https://icfesgovco-my.sharepoint.com/:f:/g/personal/jsdurango_icfes_gov_co/EtHREWgsFOFKj2nS6JqBlRUBjzXxEAzSa1gBFBxqTcJ0gQ?e=t15PBB" TargetMode="External"/><Relationship Id="rId33" Type="http://schemas.openxmlformats.org/officeDocument/2006/relationships/printerSettings" Target="../printerSettings/printerSettings3.bin"/><Relationship Id="rId2" Type="http://schemas.openxmlformats.org/officeDocument/2006/relationships/hyperlink" Target="https://drive.google.com/drive/folders/1EQ36sweQUTVWpsJFHomsaK3tdsyToTZy" TargetMode="External"/><Relationship Id="rId16" Type="http://schemas.openxmlformats.org/officeDocument/2006/relationships/hyperlink" Target="https://drive.google.com/drive/folders/1BxpVXTpPU35YQB8O5v1wOlT7H_4Y7A-R" TargetMode="External"/><Relationship Id="rId20" Type="http://schemas.openxmlformats.org/officeDocument/2006/relationships/hyperlink" Target="https://icfesgovco-my.sharepoint.com/:f:/g/personal/jsdurango_icfes_gov_co/Eje72ZOnmQtJlw8SPLNm7pQB8maK-LXUE6Ia1bJezXK68Q?e=43XoH4" TargetMode="External"/><Relationship Id="rId29" Type="http://schemas.openxmlformats.org/officeDocument/2006/relationships/hyperlink" Target="https://icfesgovco.sharepoint.com/:f:/s/EVIDENCIASDEDESARROLLOORGANIZACIONAL/En9bVq-wDB5OqYJ6efyblF4BrboQ1H6RSZbD7NwiN9W2eg?e=kBF4lt" TargetMode="External"/><Relationship Id="rId1" Type="http://schemas.openxmlformats.org/officeDocument/2006/relationships/hyperlink" Target="https://docs.google.com/spreadsheets/d/1hwraqhS4CpEk5xAzOKM_mM74irFpsPAIGn8_jd3_C_4/edit" TargetMode="External"/><Relationship Id="rId6" Type="http://schemas.openxmlformats.org/officeDocument/2006/relationships/hyperlink" Target="\icfesserv5\planeacion$\2019\Desarrollo%20Organizacional\PAAC\MONITOREO%20OAP" TargetMode="External"/><Relationship Id="rId11" Type="http://schemas.openxmlformats.org/officeDocument/2006/relationships/hyperlink" Target="https://drive.google.com/open?id=1IUspk649cPqKhHNwsT4nZ-v7py_4Il2B" TargetMode="External"/><Relationship Id="rId24" Type="http://schemas.openxmlformats.org/officeDocument/2006/relationships/hyperlink" Target="https://icfesgovco-my.sharepoint.com/:f:/g/personal/jsdurango_icfes_gov_co/EmNrh1XbjkZDhjgYl86QLoABZBvPIZrmnU8zRHbogsqsfQ?e=fxWB0F" TargetMode="External"/><Relationship Id="rId32" Type="http://schemas.openxmlformats.org/officeDocument/2006/relationships/hyperlink" Target="https://icfesgovco.sharepoint.com/:f:/s/EVIDENCIASDEDESARROLLOORGANIZACIONAL/EvRqLx5hp1pHimG9Bg8H-vwBT0o2CfxyLtGeM2hQ-SCzqw?e=fnCIMi" TargetMode="External"/><Relationship Id="rId5" Type="http://schemas.openxmlformats.org/officeDocument/2006/relationships/hyperlink" Target="https://drive.google.com/drive/folders/1BxpVXTpPU35YQB8O5v1wOlT7H_4Y7A-R" TargetMode="External"/><Relationship Id="rId15" Type="http://schemas.openxmlformats.org/officeDocument/2006/relationships/hyperlink" Target="https://drive.google.com/open?id=1LN3P0DhAjHy8uDYq2mYmyYmkouDnBPb0" TargetMode="External"/><Relationship Id="rId23" Type="http://schemas.openxmlformats.org/officeDocument/2006/relationships/hyperlink" Target="https://icfesgovco-my.sharepoint.com/:f:/g/personal/jsdurango_icfes_gov_co/ErF31ugxxw5LuPdPIAyodcUBm9JOESsFoEaX6LPwWflm1w?e=c0vcHm" TargetMode="External"/><Relationship Id="rId28" Type="http://schemas.openxmlformats.org/officeDocument/2006/relationships/hyperlink" Target="https://icfesgovco.sharepoint.com/:f:/s/EVIDENCIASDEDESARROLLOORGANIZACIONAL/EjW8ogsuSCtCiZOJb42IME4BcZ6749_FBIi02n7TUfei8w?e=OQIqCC" TargetMode="External"/><Relationship Id="rId10" Type="http://schemas.openxmlformats.org/officeDocument/2006/relationships/hyperlink" Target="https://drive.google.com/open?id=186_egl1XP-RghRC2L3QGHgKKckmuIeuz" TargetMode="External"/><Relationship Id="rId19" Type="http://schemas.openxmlformats.org/officeDocument/2006/relationships/hyperlink" Target="https://www.icfes.gov.co/web/guest/politicas-lineamientos-y-manuales" TargetMode="External"/><Relationship Id="rId31" Type="http://schemas.openxmlformats.org/officeDocument/2006/relationships/hyperlink" Target="https://drive.google.com/drive/folders/1BxpVXTpPU35YQB8O5v1wOlT7H_4Y7A-R" TargetMode="External"/><Relationship Id="rId4" Type="http://schemas.openxmlformats.org/officeDocument/2006/relationships/hyperlink" Target="https://drive.google.com/drive/folders/1AWBvR_YDx_MnB_VlYky0TvuJypi3757n" TargetMode="External"/><Relationship Id="rId9" Type="http://schemas.openxmlformats.org/officeDocument/2006/relationships/hyperlink" Target="https://drive.google.com/open?id=1PAtkgTyuhdA12gbVbwnHUJ0bkDBC9_kZ" TargetMode="External"/><Relationship Id="rId14" Type="http://schemas.openxmlformats.org/officeDocument/2006/relationships/hyperlink" Target="https://docs.google.com/spreadsheets/d/16ct0ge2VfrRrp1vYI7oB1VWB9F1DQRC-WHnYxOiFAl0/edit?usp=sharing" TargetMode="External"/><Relationship Id="rId22" Type="http://schemas.openxmlformats.org/officeDocument/2006/relationships/hyperlink" Target="https://icfesgovco-my.sharepoint.com/:f:/g/personal/jsdurango_icfes_gov_co/Equ845L5ajhAuxZmAZ3Z000BWaINBa_-MziNuHWJKEHlrQ?e=yH3INC" TargetMode="External"/><Relationship Id="rId27" Type="http://schemas.openxmlformats.org/officeDocument/2006/relationships/hyperlink" Target="https://icfesgovco.sharepoint.com/:f:/s/EVIDENCIASDEDESARROLLOORGANIZACIONAL/EqiCRVQYR31Chsya54vSKXEBywCS73ZglqgMGK2pT5p3_g?e=zbt4ad" TargetMode="External"/><Relationship Id="rId30" Type="http://schemas.openxmlformats.org/officeDocument/2006/relationships/hyperlink" Target="https://icfesgovco.sharepoint.com/:f:/s/EVIDENCIASDEDESARROLLOORGANIZACIONAL/Es9xflDCaqxMigpZkjpTeT0BtnpwAWSUqRuuJESA_a7c6g?e=e34Hvl" TargetMode="External"/><Relationship Id="rId35"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colombiacompra.gov.co/sala-de-prensa/comunicados/partir-del-11-de-marzo-los-procesos-bajo-la-modalidad-de-contratacion" TargetMode="External"/><Relationship Id="rId3" Type="http://schemas.openxmlformats.org/officeDocument/2006/relationships/hyperlink" Target="https://drive.google.com/drive/folders/1S1XZQK-y8h7ZQ_OZch9Z0QmlUSiw6mfs" TargetMode="External"/><Relationship Id="rId7" Type="http://schemas.openxmlformats.org/officeDocument/2006/relationships/hyperlink" Target="https://plus.google.com/u/0/collection/U2qHYBArchivo%20de%20gesti&#243;n%20Subproceso%20Gesti&#243;n%20Ambiental" TargetMode="External"/><Relationship Id="rId2" Type="http://schemas.openxmlformats.org/officeDocument/2006/relationships/hyperlink" Target="https://plus.google.com/u/0/collection/U2qHYBArchivo%20de%20gesti&#243;n%20Subproceso%20Gesti&#243;n%20Ambiental" TargetMode="External"/><Relationship Id="rId1" Type="http://schemas.openxmlformats.org/officeDocument/2006/relationships/hyperlink" Target="https://www.colombiacompra.gov.co/sala-de-prensa/comunicados/partir-del-11-de-marzo-los-procesos-bajo-la-modalidad-de-contratacion" TargetMode="External"/><Relationship Id="rId6" Type="http://schemas.openxmlformats.org/officeDocument/2006/relationships/hyperlink" Target="https://drive.google.com/drive/folders/1-wg_nO4xGO9DSBdyRk73DVPHSZxCfSdo" TargetMode="External"/><Relationship Id="rId5" Type="http://schemas.openxmlformats.org/officeDocument/2006/relationships/hyperlink" Target="https://www.colombiacompra.gov.co/sala-de-prensa/comunicados/partir-del-11-de-marzo-los-procesos-bajo-la-modalidad-de-contratacion" TargetMode="External"/><Relationship Id="rId10" Type="http://schemas.openxmlformats.org/officeDocument/2006/relationships/comments" Target="../comments4.xml"/><Relationship Id="rId4" Type="http://schemas.openxmlformats.org/officeDocument/2006/relationships/hyperlink" Target="https://plus.google.com/u/0/collection/U2qHYBArchivo%20de%20gesti&#243;n%20Subproceso%20Gesti&#243;n%20Ambiental"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hyperlink" Target="https://www.funcionpublica.gov.co/web/sigep/hojas-de-vida" TargetMode="External"/><Relationship Id="rId13" Type="http://schemas.openxmlformats.org/officeDocument/2006/relationships/hyperlink" Target="https://plus.google.com/u/0/collection/U2qHYBArchivo%20de%20gesti&#243;n%20Subproceso%20Gesti&#243;n%20Ambiental" TargetMode="External"/><Relationship Id="rId18" Type="http://schemas.openxmlformats.org/officeDocument/2006/relationships/comments" Target="../comments5.xml"/><Relationship Id="rId3" Type="http://schemas.openxmlformats.org/officeDocument/2006/relationships/hyperlink" Target="https://servidorpublico.sigep.gov.co/sse_generico/espanol/generico_login.jsp?estado=3" TargetMode="External"/><Relationship Id="rId7" Type="http://schemas.openxmlformats.org/officeDocument/2006/relationships/hyperlink" Target="https://www.funcionpublica.gov.co/web/sigep/hojas-de-vida" TargetMode="External"/><Relationship Id="rId12" Type="http://schemas.openxmlformats.org/officeDocument/2006/relationships/hyperlink" Target="https://www.funcionpublica.gov.co/web/sigep/hojas-de-vida" TargetMode="External"/><Relationship Id="rId17" Type="http://schemas.openxmlformats.org/officeDocument/2006/relationships/vmlDrawing" Target="../drawings/vmlDrawing5.vml"/><Relationship Id="rId2" Type="http://schemas.openxmlformats.org/officeDocument/2006/relationships/hyperlink" Target="https://servidorpublico.sigep.gov.co/sse_generico/espanol/generico_login.jsp?estado=3" TargetMode="External"/><Relationship Id="rId16" Type="http://schemas.openxmlformats.org/officeDocument/2006/relationships/printerSettings" Target="../printerSettings/printerSettings4.bin"/><Relationship Id="rId1" Type="http://schemas.openxmlformats.org/officeDocument/2006/relationships/hyperlink" Target="file:///\\Icfesserv5\comunicaciones$\A&#209;O%202019\CALIDAD%202019\VARIOS\DISE&#209;OS" TargetMode="External"/><Relationship Id="rId6" Type="http://schemas.openxmlformats.org/officeDocument/2006/relationships/hyperlink" Target="https://plus.google.com/u/0/collection/U2qHYBArchivo%20de%20gesti&#243;n%20Subproceso%20Gesti&#243;n%20Ambiental" TargetMode="External"/><Relationship Id="rId11" Type="http://schemas.openxmlformats.org/officeDocument/2006/relationships/hyperlink" Target="https://www.funcionpublica.gov.co/web/sigep/hojas-de-vida" TargetMode="External"/><Relationship Id="rId5" Type="http://schemas.openxmlformats.org/officeDocument/2006/relationships/hyperlink" Target="http://www.icfes.gov.co/web/guest/informe-de-peticiones-quejas-reclamos-denuncias-y-solicitudes-de-acceso-a-la-informacion" TargetMode="External"/><Relationship Id="rId15" Type="http://schemas.openxmlformats.org/officeDocument/2006/relationships/hyperlink" Target="https://icfesgovco.sharepoint.com/sites/EVIDENCIASDEDESARROLLOORGANIZACIONAL/Documentos%20compartidos/Forms/AllItems.aspx?FolderCTID=0x012000046FA80B034BE84480BEE02BBABB1A7C&amp;viewid=d0f71286%2D33d2%2D44c5%2D941c%2D0772bbe797a6&amp;id=%2Fsites%2FEVIDENCIASDEDESARROLLOORGANIZACIONAL%2FDocumentos%20compartidos%2FEvidencias%20Cuarto%20Trimestre%2FInformaci%C3%B3n%20y%20Comunicaci%C3%B3n%2FARQ%5FDATOS%2F%20Requerimientos%20planeados" TargetMode="External"/><Relationship Id="rId10" Type="http://schemas.openxmlformats.org/officeDocument/2006/relationships/hyperlink" Target="http://www.icfes.gov.co/web/guest/tr%C3%A1mites-y-servicios" TargetMode="External"/><Relationship Id="rId4" Type="http://schemas.openxmlformats.org/officeDocument/2006/relationships/hyperlink" Target="https://plus.google.com/u/0/collection/U2qHYBArchivo%20de%20gesti&#243;n%20Subproceso%20Gesti&#243;n%20Ambiental" TargetMode="External"/><Relationship Id="rId9" Type="http://schemas.openxmlformats.org/officeDocument/2006/relationships/hyperlink" Target="https://www.icfes.gov.co/web/guest/informe-de-peticiones-quejas-reclamos-denuncias-y-solicitudes-de-acceso-a-la-informacion" TargetMode="External"/><Relationship Id="rId14" Type="http://schemas.openxmlformats.org/officeDocument/2006/relationships/hyperlink" Target="https://www.icfes.gov.co/nl/web/guest/participacion-ciudadana"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icfes.darumasoftware.com/app.php/actionplan/443" TargetMode="External"/><Relationship Id="rId7" Type="http://schemas.openxmlformats.org/officeDocument/2006/relationships/comments" Target="../comments6.xml"/><Relationship Id="rId2" Type="http://schemas.openxmlformats.org/officeDocument/2006/relationships/hyperlink" Target="https://drive.google.com/open?id=1Xn2XSBTrDkAGU7Is6s4a25Pp-RUA3Idp" TargetMode="External"/><Relationship Id="rId1" Type="http://schemas.openxmlformats.org/officeDocument/2006/relationships/hyperlink" Target="https://drive.google.com/open?id=1y36A1OURcOn-6rtRc7rFhOL2rU94oxa1" TargetMode="External"/><Relationship Id="rId6" Type="http://schemas.openxmlformats.org/officeDocument/2006/relationships/vmlDrawing" Target="../drawings/vmlDrawing6.vml"/><Relationship Id="rId5" Type="http://schemas.openxmlformats.org/officeDocument/2006/relationships/printerSettings" Target="../printerSettings/printerSettings5.bin"/><Relationship Id="rId4" Type="http://schemas.openxmlformats.org/officeDocument/2006/relationships/hyperlink" Target="https://icfesgovco-my.sharepoint.com/:f:/g/personal/jsdurango_icfes_gov_co/EgaHFu7m2F1CpE5KYL-AqhAB9aYWVIm8uxIM8Na4MVimdQ?e=bbNV3N"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E13"/>
  <sheetViews>
    <sheetView workbookViewId="0">
      <selection activeCell="B9" sqref="B9"/>
    </sheetView>
  </sheetViews>
  <sheetFormatPr baseColWidth="10" defaultRowHeight="14.4"/>
  <cols>
    <col min="2" max="2" width="37" customWidth="1"/>
    <col min="4" max="4" width="11.44140625" customWidth="1"/>
    <col min="5" max="5" width="23.33203125" customWidth="1"/>
  </cols>
  <sheetData>
    <row r="3" spans="2:5" ht="55.2">
      <c r="B3" s="1" t="s">
        <v>26</v>
      </c>
      <c r="E3" s="1" t="s">
        <v>17</v>
      </c>
    </row>
    <row r="4" spans="2:5" ht="42.75" customHeight="1">
      <c r="B4" s="1" t="s">
        <v>27</v>
      </c>
      <c r="E4" s="1" t="s">
        <v>18</v>
      </c>
    </row>
    <row r="5" spans="2:5" ht="41.4">
      <c r="B5" s="2" t="s">
        <v>28</v>
      </c>
      <c r="E5" s="1" t="s">
        <v>19</v>
      </c>
    </row>
    <row r="6" spans="2:5" ht="27.6">
      <c r="B6" s="1" t="s">
        <v>29</v>
      </c>
      <c r="E6" s="1" t="s">
        <v>20</v>
      </c>
    </row>
    <row r="7" spans="2:5" ht="27.6">
      <c r="E7" s="1" t="s">
        <v>21</v>
      </c>
    </row>
    <row r="8" spans="2:5" ht="41.4">
      <c r="E8" s="1" t="s">
        <v>22</v>
      </c>
    </row>
    <row r="9" spans="2:5" ht="55.2">
      <c r="E9" s="1" t="s">
        <v>23</v>
      </c>
    </row>
    <row r="10" spans="2:5" ht="27.6">
      <c r="E10" s="2" t="s">
        <v>24</v>
      </c>
    </row>
    <row r="11" spans="2:5" ht="69">
      <c r="E11" s="1" t="s">
        <v>25</v>
      </c>
    </row>
    <row r="13" spans="2:5" ht="15" customHeight="1"/>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5"/>
  <sheetViews>
    <sheetView tabSelected="1" zoomScale="60" zoomScaleNormal="60" workbookViewId="0">
      <pane xSplit="1" ySplit="3" topLeftCell="B4" activePane="bottomRight" state="frozen"/>
      <selection pane="topRight" activeCell="B1" sqref="B1"/>
      <selection pane="bottomLeft" activeCell="A4" sqref="A4"/>
      <selection pane="bottomRight" activeCell="G6" sqref="G6"/>
    </sheetView>
  </sheetViews>
  <sheetFormatPr baseColWidth="10" defaultColWidth="11.44140625" defaultRowHeight="13.8"/>
  <cols>
    <col min="1" max="1" width="18.6640625" style="3" customWidth="1"/>
    <col min="2" max="2" width="26.33203125" style="3" customWidth="1"/>
    <col min="3" max="3" width="20.109375" style="3" bestFit="1" customWidth="1"/>
    <col min="4" max="4" width="23.44140625" style="3" bestFit="1" customWidth="1"/>
    <col min="5" max="5" width="16.44140625" style="3" bestFit="1" customWidth="1"/>
    <col min="6" max="6" width="31.109375" style="3" customWidth="1"/>
    <col min="7" max="7" width="22.109375" style="3" customWidth="1"/>
    <col min="8" max="8" width="12.44140625" style="3" customWidth="1"/>
    <col min="9" max="9" width="18.6640625" style="3" customWidth="1"/>
    <col min="10" max="11" width="16.88671875" style="3" customWidth="1"/>
    <col min="12" max="12" width="16" style="3" customWidth="1"/>
    <col min="13" max="13" width="16.6640625" style="3" customWidth="1"/>
    <col min="14" max="14" width="17.33203125" style="3" customWidth="1"/>
    <col min="15" max="15" width="17.6640625" style="3" customWidth="1"/>
    <col min="16" max="16" width="0" style="3" hidden="1" customWidth="1"/>
    <col min="17" max="17" width="26.33203125" style="3" hidden="1" customWidth="1"/>
    <col min="18" max="18" width="68.88671875" style="3" hidden="1" customWidth="1"/>
    <col min="19" max="19" width="30.44140625" style="3" hidden="1" customWidth="1"/>
    <col min="20" max="20" width="0" style="3" hidden="1" customWidth="1"/>
    <col min="21" max="21" width="26.33203125" style="3" hidden="1" customWidth="1"/>
    <col min="22" max="22" width="42.109375" style="3" hidden="1" customWidth="1"/>
    <col min="23" max="23" width="30.44140625" style="3" hidden="1" customWidth="1"/>
    <col min="24" max="24" width="23.6640625" style="3" customWidth="1"/>
    <col min="25" max="25" width="32.6640625" style="3" customWidth="1"/>
    <col min="26" max="26" width="67.6640625" style="3" customWidth="1"/>
    <col min="27" max="27" width="23.6640625" style="3" customWidth="1"/>
    <col min="28" max="16384" width="11.44140625" style="3"/>
  </cols>
  <sheetData>
    <row r="1" spans="1:27" ht="16.5" customHeight="1">
      <c r="A1" s="347" t="s">
        <v>0</v>
      </c>
      <c r="B1" s="347" t="s">
        <v>14</v>
      </c>
      <c r="C1" s="347" t="s">
        <v>1</v>
      </c>
      <c r="D1" s="347" t="s">
        <v>31</v>
      </c>
      <c r="E1" s="347" t="s">
        <v>3</v>
      </c>
      <c r="F1" s="347" t="s">
        <v>54</v>
      </c>
      <c r="G1" s="347" t="s">
        <v>4</v>
      </c>
      <c r="H1" s="347" t="s">
        <v>15</v>
      </c>
      <c r="I1" s="347" t="s">
        <v>16</v>
      </c>
      <c r="J1" s="349" t="s">
        <v>5</v>
      </c>
      <c r="K1" s="349"/>
      <c r="L1" s="349" t="s">
        <v>6</v>
      </c>
      <c r="M1" s="349"/>
      <c r="N1" s="349"/>
      <c r="O1" s="349"/>
      <c r="P1" s="345"/>
      <c r="Q1" s="345"/>
      <c r="R1" s="345"/>
      <c r="S1" s="350"/>
      <c r="T1" s="345"/>
      <c r="U1" s="345"/>
      <c r="V1" s="345"/>
      <c r="W1" s="345"/>
      <c r="X1" s="345"/>
      <c r="Y1" s="345"/>
      <c r="Z1" s="345"/>
      <c r="AA1" s="345"/>
    </row>
    <row r="2" spans="1:27" ht="33" customHeight="1">
      <c r="A2" s="348"/>
      <c r="B2" s="348"/>
      <c r="C2" s="348"/>
      <c r="D2" s="348"/>
      <c r="E2" s="348"/>
      <c r="F2" s="348"/>
      <c r="G2" s="348"/>
      <c r="H2" s="348"/>
      <c r="I2" s="348"/>
      <c r="J2" s="353" t="s">
        <v>7</v>
      </c>
      <c r="K2" s="353" t="s">
        <v>8</v>
      </c>
      <c r="L2" s="199" t="s">
        <v>9</v>
      </c>
      <c r="M2" s="199" t="s">
        <v>10</v>
      </c>
      <c r="N2" s="199" t="s">
        <v>11</v>
      </c>
      <c r="O2" s="199" t="s">
        <v>12</v>
      </c>
      <c r="P2" s="351" t="s">
        <v>10</v>
      </c>
      <c r="Q2" s="352"/>
      <c r="R2" s="352"/>
      <c r="S2" s="352"/>
      <c r="T2" s="346" t="s">
        <v>11</v>
      </c>
      <c r="U2" s="346"/>
      <c r="V2" s="346"/>
      <c r="W2" s="346"/>
      <c r="X2" s="346" t="s">
        <v>12</v>
      </c>
      <c r="Y2" s="346"/>
      <c r="Z2" s="346"/>
      <c r="AA2" s="346"/>
    </row>
    <row r="3" spans="1:27" ht="105.75" customHeight="1">
      <c r="A3" s="348"/>
      <c r="B3" s="348"/>
      <c r="C3" s="348"/>
      <c r="D3" s="348"/>
      <c r="E3" s="348"/>
      <c r="F3" s="348"/>
      <c r="G3" s="348"/>
      <c r="H3" s="348"/>
      <c r="I3" s="348"/>
      <c r="J3" s="353"/>
      <c r="K3" s="353"/>
      <c r="L3" s="200" t="s">
        <v>13</v>
      </c>
      <c r="M3" s="200" t="s">
        <v>13</v>
      </c>
      <c r="N3" s="200" t="s">
        <v>13</v>
      </c>
      <c r="O3" s="200" t="s">
        <v>13</v>
      </c>
      <c r="P3" s="220" t="s">
        <v>304</v>
      </c>
      <c r="Q3" s="220" t="s">
        <v>305</v>
      </c>
      <c r="R3" s="220" t="s">
        <v>306</v>
      </c>
      <c r="S3" s="221" t="s">
        <v>307</v>
      </c>
      <c r="T3" s="222" t="s">
        <v>304</v>
      </c>
      <c r="U3" s="222" t="s">
        <v>305</v>
      </c>
      <c r="V3" s="222" t="s">
        <v>306</v>
      </c>
      <c r="W3" s="222" t="s">
        <v>307</v>
      </c>
      <c r="X3" s="222" t="s">
        <v>304</v>
      </c>
      <c r="Y3" s="222" t="s">
        <v>305</v>
      </c>
      <c r="Z3" s="222" t="s">
        <v>306</v>
      </c>
      <c r="AA3" s="222" t="s">
        <v>307</v>
      </c>
    </row>
    <row r="4" spans="1:27" s="55" customFormat="1" ht="254.1" customHeight="1">
      <c r="A4" s="195" t="s">
        <v>28</v>
      </c>
      <c r="B4" s="195" t="s">
        <v>25</v>
      </c>
      <c r="C4" s="195" t="s">
        <v>518</v>
      </c>
      <c r="D4" s="196" t="s">
        <v>32</v>
      </c>
      <c r="E4" s="195" t="s">
        <v>30</v>
      </c>
      <c r="F4" s="196" t="s">
        <v>318</v>
      </c>
      <c r="G4" s="195" t="s">
        <v>69</v>
      </c>
      <c r="H4" s="41">
        <v>1</v>
      </c>
      <c r="I4" s="195" t="s">
        <v>61</v>
      </c>
      <c r="J4" s="10">
        <v>43466</v>
      </c>
      <c r="K4" s="10">
        <v>43830</v>
      </c>
      <c r="L4" s="4">
        <v>1</v>
      </c>
      <c r="M4" s="4" t="s">
        <v>65</v>
      </c>
      <c r="N4" s="4" t="s">
        <v>65</v>
      </c>
      <c r="O4" s="4" t="s">
        <v>65</v>
      </c>
      <c r="P4" s="94">
        <v>1</v>
      </c>
      <c r="Q4" s="54" t="s">
        <v>65</v>
      </c>
      <c r="R4" s="56" t="s">
        <v>519</v>
      </c>
      <c r="S4" s="217" t="s">
        <v>487</v>
      </c>
      <c r="T4" s="110">
        <v>1</v>
      </c>
      <c r="U4" s="54" t="s">
        <v>65</v>
      </c>
      <c r="V4" s="58" t="s">
        <v>519</v>
      </c>
      <c r="W4" s="218" t="s">
        <v>824</v>
      </c>
      <c r="X4" s="110">
        <v>1</v>
      </c>
      <c r="Y4" s="54" t="s">
        <v>65</v>
      </c>
      <c r="Z4" s="58" t="s">
        <v>519</v>
      </c>
      <c r="AA4" s="218" t="s">
        <v>824</v>
      </c>
    </row>
    <row r="5" spans="1:27" s="55" customFormat="1" ht="220.8">
      <c r="A5" s="195" t="s">
        <v>28</v>
      </c>
      <c r="B5" s="195" t="s">
        <v>25</v>
      </c>
      <c r="C5" s="195" t="s">
        <v>41</v>
      </c>
      <c r="D5" s="196" t="s">
        <v>32</v>
      </c>
      <c r="E5" s="195" t="s">
        <v>30</v>
      </c>
      <c r="F5" s="196" t="s">
        <v>62</v>
      </c>
      <c r="G5" s="195" t="s">
        <v>69</v>
      </c>
      <c r="H5" s="41">
        <v>1</v>
      </c>
      <c r="I5" s="195" t="s">
        <v>61</v>
      </c>
      <c r="J5" s="10">
        <v>43466</v>
      </c>
      <c r="K5" s="10">
        <v>43830</v>
      </c>
      <c r="L5" s="4">
        <v>0.25</v>
      </c>
      <c r="M5" s="4">
        <v>0.5</v>
      </c>
      <c r="N5" s="4">
        <v>0.75</v>
      </c>
      <c r="O5" s="4">
        <v>1</v>
      </c>
      <c r="P5" s="94">
        <v>0.5</v>
      </c>
      <c r="Q5" s="58" t="s">
        <v>488</v>
      </c>
      <c r="R5" s="56" t="s">
        <v>489</v>
      </c>
      <c r="S5" s="108" t="s">
        <v>490</v>
      </c>
      <c r="T5" s="110">
        <v>0.75</v>
      </c>
      <c r="U5" s="58" t="s">
        <v>626</v>
      </c>
      <c r="V5" s="58" t="s">
        <v>825</v>
      </c>
      <c r="W5" s="58" t="s">
        <v>826</v>
      </c>
      <c r="X5" s="110">
        <v>1</v>
      </c>
      <c r="Y5" s="58" t="s">
        <v>918</v>
      </c>
      <c r="Z5" s="143" t="s">
        <v>1114</v>
      </c>
      <c r="AA5" s="58" t="s">
        <v>826</v>
      </c>
    </row>
    <row r="6" spans="1:27" s="55" customFormat="1" ht="151.80000000000001">
      <c r="A6" s="195" t="s">
        <v>28</v>
      </c>
      <c r="B6" s="195" t="s">
        <v>25</v>
      </c>
      <c r="C6" s="195" t="s">
        <v>520</v>
      </c>
      <c r="D6" s="196" t="s">
        <v>32</v>
      </c>
      <c r="E6" s="195" t="s">
        <v>30</v>
      </c>
      <c r="F6" s="196" t="s">
        <v>521</v>
      </c>
      <c r="G6" s="195" t="s">
        <v>69</v>
      </c>
      <c r="H6" s="41">
        <v>1</v>
      </c>
      <c r="I6" s="195" t="s">
        <v>61</v>
      </c>
      <c r="J6" s="10">
        <v>43466</v>
      </c>
      <c r="K6" s="10">
        <v>43830</v>
      </c>
      <c r="L6" s="4">
        <v>1</v>
      </c>
      <c r="M6" s="4">
        <v>1</v>
      </c>
      <c r="N6" s="4">
        <v>1</v>
      </c>
      <c r="O6" s="4">
        <v>1</v>
      </c>
      <c r="P6" s="94">
        <v>1</v>
      </c>
      <c r="Q6" s="54" t="s">
        <v>65</v>
      </c>
      <c r="R6" s="57" t="s">
        <v>491</v>
      </c>
      <c r="S6" s="108" t="s">
        <v>490</v>
      </c>
      <c r="T6" s="110">
        <v>1</v>
      </c>
      <c r="U6" s="54" t="s">
        <v>65</v>
      </c>
      <c r="V6" s="143" t="s">
        <v>491</v>
      </c>
      <c r="W6" s="58" t="s">
        <v>826</v>
      </c>
      <c r="X6" s="110">
        <v>1</v>
      </c>
      <c r="Y6" s="54" t="s">
        <v>65</v>
      </c>
      <c r="Z6" s="143" t="s">
        <v>491</v>
      </c>
      <c r="AA6" s="58" t="s">
        <v>826</v>
      </c>
    </row>
    <row r="7" spans="1:27" s="55" customFormat="1" ht="351" customHeight="1">
      <c r="A7" s="195" t="s">
        <v>28</v>
      </c>
      <c r="B7" s="195" t="s">
        <v>25</v>
      </c>
      <c r="C7" s="195" t="s">
        <v>42</v>
      </c>
      <c r="D7" s="196" t="s">
        <v>32</v>
      </c>
      <c r="E7" s="195" t="s">
        <v>30</v>
      </c>
      <c r="F7" s="196" t="s">
        <v>62</v>
      </c>
      <c r="G7" s="195" t="s">
        <v>69</v>
      </c>
      <c r="H7" s="41">
        <v>1</v>
      </c>
      <c r="I7" s="195" t="s">
        <v>61</v>
      </c>
      <c r="J7" s="10">
        <v>43466</v>
      </c>
      <c r="K7" s="10">
        <v>43830</v>
      </c>
      <c r="L7" s="4">
        <v>0.25</v>
      </c>
      <c r="M7" s="4">
        <v>0.5</v>
      </c>
      <c r="N7" s="4">
        <v>0.75</v>
      </c>
      <c r="O7" s="4">
        <v>1</v>
      </c>
      <c r="P7" s="94">
        <v>0.5</v>
      </c>
      <c r="Q7" s="58" t="s">
        <v>492</v>
      </c>
      <c r="R7" s="57" t="s">
        <v>493</v>
      </c>
      <c r="S7" s="108" t="s">
        <v>541</v>
      </c>
      <c r="T7" s="110">
        <v>0.75</v>
      </c>
      <c r="U7" s="58" t="s">
        <v>627</v>
      </c>
      <c r="V7" s="143" t="s">
        <v>628</v>
      </c>
      <c r="W7" s="58" t="s">
        <v>827</v>
      </c>
      <c r="X7" s="117">
        <v>0.97</v>
      </c>
      <c r="Y7" s="58" t="s">
        <v>919</v>
      </c>
      <c r="Z7" s="58" t="s">
        <v>920</v>
      </c>
      <c r="AA7" s="219" t="s">
        <v>921</v>
      </c>
    </row>
    <row r="8" spans="1:27" s="55" customFormat="1" ht="55.2">
      <c r="A8" s="195" t="s">
        <v>28</v>
      </c>
      <c r="B8" s="195" t="s">
        <v>25</v>
      </c>
      <c r="C8" s="195" t="s">
        <v>43</v>
      </c>
      <c r="D8" s="196" t="s">
        <v>32</v>
      </c>
      <c r="E8" s="195" t="s">
        <v>30</v>
      </c>
      <c r="F8" s="196" t="s">
        <v>318</v>
      </c>
      <c r="G8" s="195" t="s">
        <v>69</v>
      </c>
      <c r="H8" s="41">
        <v>1</v>
      </c>
      <c r="I8" s="195" t="s">
        <v>61</v>
      </c>
      <c r="J8" s="10">
        <v>43466</v>
      </c>
      <c r="K8" s="10">
        <v>43830</v>
      </c>
      <c r="L8" s="4">
        <v>1</v>
      </c>
      <c r="M8" s="4" t="s">
        <v>65</v>
      </c>
      <c r="N8" s="4" t="s">
        <v>65</v>
      </c>
      <c r="O8" s="4" t="s">
        <v>65</v>
      </c>
      <c r="P8" s="94">
        <v>1</v>
      </c>
      <c r="Q8" s="54" t="s">
        <v>65</v>
      </c>
      <c r="R8" s="57" t="s">
        <v>494</v>
      </c>
      <c r="S8" s="108" t="s">
        <v>490</v>
      </c>
      <c r="T8" s="110">
        <v>1</v>
      </c>
      <c r="U8" s="54" t="s">
        <v>65</v>
      </c>
      <c r="V8" s="58" t="s">
        <v>494</v>
      </c>
      <c r="W8" s="58" t="s">
        <v>826</v>
      </c>
      <c r="X8" s="110">
        <v>1</v>
      </c>
      <c r="Y8" s="54" t="s">
        <v>65</v>
      </c>
      <c r="Z8" s="58" t="s">
        <v>494</v>
      </c>
      <c r="AA8" s="58" t="s">
        <v>826</v>
      </c>
    </row>
    <row r="9" spans="1:27" s="55" customFormat="1" ht="255.75" customHeight="1">
      <c r="A9" s="195" t="s">
        <v>28</v>
      </c>
      <c r="B9" s="195" t="s">
        <v>25</v>
      </c>
      <c r="C9" s="195" t="s">
        <v>522</v>
      </c>
      <c r="D9" s="196" t="s">
        <v>32</v>
      </c>
      <c r="E9" s="195" t="s">
        <v>30</v>
      </c>
      <c r="F9" s="196" t="s">
        <v>62</v>
      </c>
      <c r="G9" s="195" t="s">
        <v>69</v>
      </c>
      <c r="H9" s="41">
        <v>1</v>
      </c>
      <c r="I9" s="195" t="s">
        <v>61</v>
      </c>
      <c r="J9" s="10">
        <v>43466</v>
      </c>
      <c r="K9" s="10">
        <v>43830</v>
      </c>
      <c r="L9" s="4">
        <v>0.25</v>
      </c>
      <c r="M9" s="4">
        <v>0.5</v>
      </c>
      <c r="N9" s="4">
        <v>0.75</v>
      </c>
      <c r="O9" s="4">
        <v>1</v>
      </c>
      <c r="P9" s="94">
        <v>0.5</v>
      </c>
      <c r="Q9" s="58" t="s">
        <v>495</v>
      </c>
      <c r="R9" s="56" t="s">
        <v>542</v>
      </c>
      <c r="S9" s="108" t="s">
        <v>490</v>
      </c>
      <c r="T9" s="110">
        <v>0.75</v>
      </c>
      <c r="U9" s="58" t="s">
        <v>629</v>
      </c>
      <c r="V9" s="58" t="s">
        <v>630</v>
      </c>
      <c r="W9" s="58" t="s">
        <v>826</v>
      </c>
      <c r="X9" s="110">
        <v>1</v>
      </c>
      <c r="Y9" s="58" t="s">
        <v>922</v>
      </c>
      <c r="Z9" s="58" t="s">
        <v>1115</v>
      </c>
      <c r="AA9" s="58" t="s">
        <v>826</v>
      </c>
    </row>
    <row r="10" spans="1:27" s="55" customFormat="1" ht="357" customHeight="1">
      <c r="A10" s="354" t="s">
        <v>28</v>
      </c>
      <c r="B10" s="354" t="s">
        <v>25</v>
      </c>
      <c r="C10" s="355" t="s">
        <v>169</v>
      </c>
      <c r="D10" s="355" t="s">
        <v>32</v>
      </c>
      <c r="E10" s="354" t="s">
        <v>30</v>
      </c>
      <c r="F10" s="59" t="s">
        <v>63</v>
      </c>
      <c r="G10" s="195" t="s">
        <v>69</v>
      </c>
      <c r="H10" s="41">
        <v>1</v>
      </c>
      <c r="I10" s="195" t="s">
        <v>61</v>
      </c>
      <c r="J10" s="10">
        <v>43466</v>
      </c>
      <c r="K10" s="10" t="s">
        <v>64</v>
      </c>
      <c r="L10" s="4">
        <v>0.7</v>
      </c>
      <c r="M10" s="4">
        <v>0.8</v>
      </c>
      <c r="N10" s="4">
        <v>0.9</v>
      </c>
      <c r="O10" s="4">
        <v>1</v>
      </c>
      <c r="P10" s="94">
        <v>0.87</v>
      </c>
      <c r="Q10" s="58" t="s">
        <v>543</v>
      </c>
      <c r="R10" s="57" t="s">
        <v>544</v>
      </c>
      <c r="S10" s="108" t="s">
        <v>496</v>
      </c>
      <c r="T10" s="100">
        <v>0.9</v>
      </c>
      <c r="U10" s="58" t="s">
        <v>543</v>
      </c>
      <c r="V10" s="143" t="s">
        <v>544</v>
      </c>
      <c r="W10" s="58" t="s">
        <v>496</v>
      </c>
      <c r="X10" s="117">
        <v>0.98</v>
      </c>
      <c r="Y10" s="58" t="s">
        <v>919</v>
      </c>
      <c r="Z10" s="58" t="s">
        <v>920</v>
      </c>
      <c r="AA10" s="219" t="s">
        <v>921</v>
      </c>
    </row>
    <row r="11" spans="1:27" s="55" customFormat="1" ht="124.2">
      <c r="A11" s="354"/>
      <c r="B11" s="354"/>
      <c r="C11" s="355"/>
      <c r="D11" s="355"/>
      <c r="E11" s="354"/>
      <c r="F11" s="59" t="s">
        <v>523</v>
      </c>
      <c r="G11" s="195" t="s">
        <v>69</v>
      </c>
      <c r="H11" s="41">
        <v>0</v>
      </c>
      <c r="I11" s="195" t="s">
        <v>61</v>
      </c>
      <c r="J11" s="10">
        <v>43466</v>
      </c>
      <c r="K11" s="10">
        <v>43830</v>
      </c>
      <c r="L11" s="41">
        <v>0</v>
      </c>
      <c r="M11" s="41">
        <v>0</v>
      </c>
      <c r="N11" s="41">
        <v>0</v>
      </c>
      <c r="O11" s="41">
        <v>0</v>
      </c>
      <c r="P11" s="95">
        <v>5.1999999999999998E-3</v>
      </c>
      <c r="Q11" s="60" t="s">
        <v>524</v>
      </c>
      <c r="R11" s="56" t="s">
        <v>497</v>
      </c>
      <c r="S11" s="108" t="s">
        <v>498</v>
      </c>
      <c r="T11" s="111" t="s">
        <v>65</v>
      </c>
      <c r="U11" s="112">
        <v>1.2800000000000001E-2</v>
      </c>
      <c r="V11" s="143" t="s">
        <v>631</v>
      </c>
      <c r="W11" s="58" t="s">
        <v>498</v>
      </c>
      <c r="X11" s="54" t="s">
        <v>65</v>
      </c>
      <c r="Y11" s="58" t="s">
        <v>923</v>
      </c>
      <c r="Z11" s="196" t="s">
        <v>924</v>
      </c>
      <c r="AA11" s="219" t="s">
        <v>921</v>
      </c>
    </row>
    <row r="12" spans="1:27" s="55" customFormat="1" ht="124.2">
      <c r="A12" s="354"/>
      <c r="B12" s="354"/>
      <c r="C12" s="355"/>
      <c r="D12" s="355"/>
      <c r="E12" s="354"/>
      <c r="F12" s="196" t="s">
        <v>525</v>
      </c>
      <c r="G12" s="195" t="s">
        <v>69</v>
      </c>
      <c r="H12" s="41">
        <v>0.1</v>
      </c>
      <c r="I12" s="195" t="s">
        <v>61</v>
      </c>
      <c r="J12" s="10">
        <v>43466</v>
      </c>
      <c r="K12" s="10">
        <v>43830</v>
      </c>
      <c r="L12" s="41">
        <v>0.1</v>
      </c>
      <c r="M12" s="41">
        <v>0.1</v>
      </c>
      <c r="N12" s="41">
        <v>0.1</v>
      </c>
      <c r="O12" s="41">
        <v>0.1</v>
      </c>
      <c r="P12" s="77">
        <v>0.05</v>
      </c>
      <c r="Q12" s="41" t="s">
        <v>526</v>
      </c>
      <c r="R12" s="56" t="s">
        <v>499</v>
      </c>
      <c r="S12" s="108" t="s">
        <v>498</v>
      </c>
      <c r="T12" s="111" t="s">
        <v>65</v>
      </c>
      <c r="U12" s="100" t="s">
        <v>632</v>
      </c>
      <c r="V12" s="143" t="s">
        <v>633</v>
      </c>
      <c r="W12" s="58" t="s">
        <v>498</v>
      </c>
      <c r="X12" s="54" t="s">
        <v>65</v>
      </c>
      <c r="Y12" s="58" t="s">
        <v>925</v>
      </c>
      <c r="Z12" s="143" t="s">
        <v>926</v>
      </c>
      <c r="AA12" s="219" t="s">
        <v>921</v>
      </c>
    </row>
    <row r="13" spans="1:27" s="55" customFormat="1" ht="254.1" customHeight="1">
      <c r="A13" s="354"/>
      <c r="B13" s="354"/>
      <c r="C13" s="355"/>
      <c r="D13" s="355"/>
      <c r="E13" s="354"/>
      <c r="F13" s="196" t="s">
        <v>527</v>
      </c>
      <c r="G13" s="195" t="s">
        <v>69</v>
      </c>
      <c r="H13" s="41">
        <v>0</v>
      </c>
      <c r="I13" s="195" t="s">
        <v>61</v>
      </c>
      <c r="J13" s="10">
        <v>43466</v>
      </c>
      <c r="K13" s="10">
        <v>43830</v>
      </c>
      <c r="L13" s="41">
        <v>0</v>
      </c>
      <c r="M13" s="41">
        <v>0</v>
      </c>
      <c r="N13" s="41">
        <v>0</v>
      </c>
      <c r="O13" s="41">
        <v>0</v>
      </c>
      <c r="P13" s="77">
        <v>0</v>
      </c>
      <c r="Q13" s="58" t="s">
        <v>528</v>
      </c>
      <c r="R13" s="56" t="s">
        <v>545</v>
      </c>
      <c r="S13" s="108" t="s">
        <v>498</v>
      </c>
      <c r="T13" s="111" t="s">
        <v>65</v>
      </c>
      <c r="U13" s="100">
        <v>0</v>
      </c>
      <c r="V13" s="143" t="s">
        <v>545</v>
      </c>
      <c r="W13" s="58" t="s">
        <v>498</v>
      </c>
      <c r="X13" s="111" t="s">
        <v>65</v>
      </c>
      <c r="Y13" s="100" t="s">
        <v>927</v>
      </c>
      <c r="Z13" s="58" t="s">
        <v>928</v>
      </c>
      <c r="AA13" s="219" t="s">
        <v>929</v>
      </c>
    </row>
    <row r="14" spans="1:27" s="55" customFormat="1">
      <c r="F14" s="61"/>
      <c r="T14" s="55">
        <v>10</v>
      </c>
      <c r="U14" s="55">
        <v>10</v>
      </c>
    </row>
    <row r="15" spans="1:27" s="55" customFormat="1">
      <c r="F15" s="62"/>
      <c r="Y15" s="55">
        <v>10</v>
      </c>
    </row>
    <row r="16" spans="1:27" s="55" customFormat="1">
      <c r="F16" s="62"/>
    </row>
    <row r="17" spans="6:6" s="55" customFormat="1">
      <c r="F17" s="63"/>
    </row>
    <row r="18" spans="6:6">
      <c r="F18" s="30"/>
    </row>
    <row r="19" spans="6:6">
      <c r="F19" s="30"/>
    </row>
    <row r="20" spans="6:6">
      <c r="F20" s="31"/>
    </row>
    <row r="21" spans="6:6">
      <c r="F21" s="30"/>
    </row>
    <row r="22" spans="6:6">
      <c r="F22" s="30"/>
    </row>
    <row r="23" spans="6:6">
      <c r="F23" s="30"/>
    </row>
    <row r="24" spans="6:6">
      <c r="F24" s="30"/>
    </row>
    <row r="25" spans="6:6">
      <c r="F25" s="30"/>
    </row>
  </sheetData>
  <mergeCells count="24">
    <mergeCell ref="A10:A13"/>
    <mergeCell ref="B10:B13"/>
    <mergeCell ref="C10:C13"/>
    <mergeCell ref="D10:D13"/>
    <mergeCell ref="E10:E13"/>
    <mergeCell ref="E1:E3"/>
    <mergeCell ref="A1:A3"/>
    <mergeCell ref="B1:B3"/>
    <mergeCell ref="C1:C3"/>
    <mergeCell ref="D1:D3"/>
    <mergeCell ref="X1:AA1"/>
    <mergeCell ref="X2:AA2"/>
    <mergeCell ref="F1:F3"/>
    <mergeCell ref="G1:G3"/>
    <mergeCell ref="H1:H3"/>
    <mergeCell ref="I1:I3"/>
    <mergeCell ref="J1:K1"/>
    <mergeCell ref="T1:W1"/>
    <mergeCell ref="T2:W2"/>
    <mergeCell ref="P1:S1"/>
    <mergeCell ref="P2:S2"/>
    <mergeCell ref="J2:J3"/>
    <mergeCell ref="K2:K3"/>
    <mergeCell ref="L1:O1"/>
  </mergeCells>
  <hyperlinks>
    <hyperlink ref="S4" r:id="rId1" xr:uid="{00000000-0004-0000-0200-000000000000}"/>
    <hyperlink ref="W4" r:id="rId2" display="http://www.icfes.gov.co/web/guest/dimension-de-talento-humano_x000a_" xr:uid="{1F8FCF02-4C3B-4194-875A-A96A56B1DCA0}"/>
    <hyperlink ref="AA13" r:id="rId3" xr:uid="{1AE22B49-FCF3-47CB-BD1A-13FA7A0940FC}"/>
    <hyperlink ref="AA7" r:id="rId4" xr:uid="{E72FDF09-6B16-490D-859F-0AA48999346F}"/>
    <hyperlink ref="AA11" r:id="rId5" xr:uid="{94B88BB3-260C-4969-9170-900894055ACD}"/>
    <hyperlink ref="AA12" r:id="rId6" xr:uid="{B3E17C59-4500-40A6-959A-9AFD2470A062}"/>
    <hyperlink ref="AA10" r:id="rId7" xr:uid="{4EFDD276-08EA-4558-B37A-79727877B0C7}"/>
    <hyperlink ref="AA4" r:id="rId8" display="http://www.icfes.gov.co/web/guest/dimension-de-talento-humano_x000a_" xr:uid="{F41B9562-7E41-4D0F-80FB-BAE46B165E12}"/>
  </hyperlinks>
  <pageMargins left="0.7" right="0.7" top="0.75" bottom="0.75" header="0.3" footer="0.3"/>
  <pageSetup orientation="portrait" r:id="rId9"/>
  <legacyDrawing r:id="rId1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'C:\Users\cynthiLu10\Library\Containers\com.microsoft.Excel\Data\Documents\icfesserv5\planeacion$\2019\Plan de Acción Institucional\[Formato Plan de Acción Institucional 2019_Direccionamiento Es..xlsx]Perspectivas '!#REF!</xm:f>
          </x14:formula1>
          <xm:sqref>A4:A11</xm:sqref>
        </x14:dataValidation>
        <x14:dataValidation type="list" allowBlank="1" showInputMessage="1" showErrorMessage="1" xr:uid="{00000000-0002-0000-0200-000001000000}">
          <x14:formula1>
            <xm:f>'C:\Users\cynthiLu10\Library\Containers\com.microsoft.Excel\Data\Documents\icfesserv5\planeacion$\2019\Plan de Acción Institucional\[Formato Plan de Acción Institucional 2019_Direccionamiento Es..xlsx]Perspectivas '!#REF!</xm:f>
          </x14:formula1>
          <xm:sqref>B4:B11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68"/>
  <sheetViews>
    <sheetView topLeftCell="G1" zoomScale="50" zoomScaleNormal="50" workbookViewId="0">
      <selection activeCell="AA20" sqref="AA20"/>
    </sheetView>
  </sheetViews>
  <sheetFormatPr baseColWidth="10" defaultColWidth="11.44140625" defaultRowHeight="179.25" customHeight="1"/>
  <cols>
    <col min="1" max="1" width="15.33203125" style="270" hidden="1" customWidth="1"/>
    <col min="2" max="2" width="19.44140625" style="270" customWidth="1"/>
    <col min="3" max="3" width="18.88671875" style="270" customWidth="1"/>
    <col min="4" max="4" width="19.109375" style="270" customWidth="1"/>
    <col min="5" max="5" width="21.44140625" style="270" customWidth="1"/>
    <col min="6" max="6" width="38.44140625" style="270" customWidth="1"/>
    <col min="7" max="7" width="22.109375" style="270" customWidth="1"/>
    <col min="8" max="8" width="17" style="270" customWidth="1"/>
    <col min="9" max="9" width="18.6640625" style="270" customWidth="1"/>
    <col min="10" max="11" width="16.88671875" style="270" customWidth="1"/>
    <col min="12" max="12" width="16" style="270" customWidth="1"/>
    <col min="13" max="13" width="16.6640625" style="270" customWidth="1"/>
    <col min="14" max="14" width="17.33203125" style="270" customWidth="1"/>
    <col min="15" max="15" width="17.6640625" style="270" customWidth="1"/>
    <col min="16" max="16" width="11.44140625" style="270" hidden="1" customWidth="1"/>
    <col min="17" max="17" width="15.44140625" style="270" hidden="1" customWidth="1"/>
    <col min="18" max="18" width="38.33203125" style="270" hidden="1" customWidth="1"/>
    <col min="19" max="19" width="21.44140625" style="270" hidden="1" customWidth="1"/>
    <col min="20" max="20" width="11.44140625" style="270" hidden="1" customWidth="1"/>
    <col min="21" max="21" width="15.44140625" style="270" hidden="1" customWidth="1"/>
    <col min="22" max="22" width="38.33203125" style="270" hidden="1" customWidth="1"/>
    <col min="23" max="23" width="21.44140625" style="270" hidden="1" customWidth="1"/>
    <col min="24" max="25" width="34.5546875" style="270" customWidth="1"/>
    <col min="26" max="26" width="62.5546875" style="270" customWidth="1"/>
    <col min="27" max="27" width="46.5546875" style="270" customWidth="1"/>
    <col min="28" max="16384" width="11.44140625" style="270"/>
  </cols>
  <sheetData>
    <row r="1" spans="1:27" ht="56.25" customHeight="1">
      <c r="A1" s="347" t="s">
        <v>0</v>
      </c>
      <c r="B1" s="347" t="s">
        <v>14</v>
      </c>
      <c r="C1" s="347" t="s">
        <v>1</v>
      </c>
      <c r="D1" s="347" t="s">
        <v>31</v>
      </c>
      <c r="E1" s="347" t="s">
        <v>3</v>
      </c>
      <c r="F1" s="347" t="s">
        <v>54</v>
      </c>
      <c r="G1" s="347" t="s">
        <v>4</v>
      </c>
      <c r="H1" s="347" t="s">
        <v>15</v>
      </c>
      <c r="I1" s="347" t="s">
        <v>16</v>
      </c>
      <c r="J1" s="349" t="s">
        <v>5</v>
      </c>
      <c r="K1" s="349"/>
      <c r="L1" s="349" t="s">
        <v>6</v>
      </c>
      <c r="M1" s="349"/>
      <c r="N1" s="349"/>
      <c r="O1" s="349"/>
      <c r="P1" s="345"/>
      <c r="Q1" s="345"/>
      <c r="R1" s="345"/>
      <c r="S1" s="345"/>
      <c r="T1" s="345"/>
      <c r="U1" s="345"/>
      <c r="V1" s="345"/>
      <c r="W1" s="345"/>
      <c r="X1" s="345"/>
      <c r="Y1" s="345"/>
      <c r="Z1" s="345"/>
      <c r="AA1" s="345"/>
    </row>
    <row r="2" spans="1:27" ht="90.75" customHeight="1">
      <c r="A2" s="368"/>
      <c r="B2" s="368"/>
      <c r="C2" s="368"/>
      <c r="D2" s="368"/>
      <c r="E2" s="368"/>
      <c r="F2" s="368"/>
      <c r="G2" s="368"/>
      <c r="H2" s="368"/>
      <c r="I2" s="368"/>
      <c r="J2" s="353" t="s">
        <v>7</v>
      </c>
      <c r="K2" s="353" t="s">
        <v>8</v>
      </c>
      <c r="L2" s="199" t="s">
        <v>9</v>
      </c>
      <c r="M2" s="199" t="s">
        <v>10</v>
      </c>
      <c r="N2" s="199" t="s">
        <v>11</v>
      </c>
      <c r="O2" s="199" t="s">
        <v>12</v>
      </c>
      <c r="P2" s="365" t="s">
        <v>10</v>
      </c>
      <c r="Q2" s="366"/>
      <c r="R2" s="366"/>
      <c r="S2" s="367"/>
      <c r="T2" s="365" t="s">
        <v>11</v>
      </c>
      <c r="U2" s="366"/>
      <c r="V2" s="366"/>
      <c r="W2" s="367"/>
      <c r="X2" s="364" t="s">
        <v>12</v>
      </c>
      <c r="Y2" s="364"/>
      <c r="Z2" s="364"/>
      <c r="AA2" s="364"/>
    </row>
    <row r="3" spans="1:27" ht="104.25" customHeight="1">
      <c r="A3" s="368"/>
      <c r="B3" s="368"/>
      <c r="C3" s="368"/>
      <c r="D3" s="368"/>
      <c r="E3" s="368"/>
      <c r="F3" s="368"/>
      <c r="G3" s="368"/>
      <c r="H3" s="368"/>
      <c r="I3" s="368"/>
      <c r="J3" s="353"/>
      <c r="K3" s="353"/>
      <c r="L3" s="200" t="s">
        <v>13</v>
      </c>
      <c r="M3" s="200" t="s">
        <v>13</v>
      </c>
      <c r="N3" s="200" t="s">
        <v>13</v>
      </c>
      <c r="O3" s="200" t="s">
        <v>13</v>
      </c>
      <c r="P3" s="215" t="s">
        <v>304</v>
      </c>
      <c r="Q3" s="215" t="s">
        <v>305</v>
      </c>
      <c r="R3" s="215" t="s">
        <v>306</v>
      </c>
      <c r="S3" s="215" t="s">
        <v>307</v>
      </c>
      <c r="T3" s="215" t="s">
        <v>304</v>
      </c>
      <c r="U3" s="215" t="s">
        <v>305</v>
      </c>
      <c r="V3" s="215" t="s">
        <v>306</v>
      </c>
      <c r="W3" s="215" t="s">
        <v>307</v>
      </c>
      <c r="X3" s="216" t="s">
        <v>304</v>
      </c>
      <c r="Y3" s="216" t="s">
        <v>305</v>
      </c>
      <c r="Z3" s="216" t="s">
        <v>306</v>
      </c>
      <c r="AA3" s="216" t="s">
        <v>307</v>
      </c>
    </row>
    <row r="4" spans="1:27" s="271" customFormat="1" ht="179.25" customHeight="1">
      <c r="A4" s="76" t="s">
        <v>28</v>
      </c>
      <c r="B4" s="76" t="s">
        <v>21</v>
      </c>
      <c r="C4" s="223" t="s">
        <v>592</v>
      </c>
      <c r="D4" s="76" t="s">
        <v>72</v>
      </c>
      <c r="E4" s="76" t="s">
        <v>40</v>
      </c>
      <c r="F4" s="76" t="s">
        <v>73</v>
      </c>
      <c r="G4" s="76" t="s">
        <v>69</v>
      </c>
      <c r="H4" s="77">
        <v>0.8</v>
      </c>
      <c r="I4" s="76" t="s">
        <v>74</v>
      </c>
      <c r="J4" s="78">
        <v>43467</v>
      </c>
      <c r="K4" s="78">
        <v>43830</v>
      </c>
      <c r="L4" s="94">
        <v>0.15</v>
      </c>
      <c r="M4" s="94">
        <v>0.3</v>
      </c>
      <c r="N4" s="94">
        <v>0.7</v>
      </c>
      <c r="O4" s="94">
        <v>1</v>
      </c>
      <c r="P4" s="113">
        <v>0.45</v>
      </c>
      <c r="Q4" s="114" t="s">
        <v>597</v>
      </c>
      <c r="R4" s="115" t="s">
        <v>832</v>
      </c>
      <c r="S4" s="114" t="s">
        <v>598</v>
      </c>
      <c r="T4" s="113">
        <v>0.7</v>
      </c>
      <c r="U4" s="114" t="s">
        <v>892</v>
      </c>
      <c r="V4" s="115" t="s">
        <v>832</v>
      </c>
      <c r="W4" s="169" t="s">
        <v>598</v>
      </c>
      <c r="X4" s="113">
        <v>1</v>
      </c>
      <c r="Y4" s="114" t="s">
        <v>1172</v>
      </c>
      <c r="Z4" s="122" t="s">
        <v>1173</v>
      </c>
      <c r="AA4" s="122" t="s">
        <v>598</v>
      </c>
    </row>
    <row r="5" spans="1:27" s="271" customFormat="1" ht="210.75" customHeight="1">
      <c r="A5" s="76" t="s">
        <v>28</v>
      </c>
      <c r="B5" s="76" t="s">
        <v>21</v>
      </c>
      <c r="C5" s="224" t="s">
        <v>593</v>
      </c>
      <c r="D5" s="76" t="s">
        <v>72</v>
      </c>
      <c r="E5" s="76" t="s">
        <v>40</v>
      </c>
      <c r="F5" s="76" t="s">
        <v>75</v>
      </c>
      <c r="G5" s="76" t="s">
        <v>69</v>
      </c>
      <c r="H5" s="77">
        <v>0.8</v>
      </c>
      <c r="I5" s="76" t="s">
        <v>74</v>
      </c>
      <c r="J5" s="78">
        <v>43467</v>
      </c>
      <c r="K5" s="78">
        <v>43830</v>
      </c>
      <c r="L5" s="94">
        <v>0.15</v>
      </c>
      <c r="M5" s="94">
        <v>0.3</v>
      </c>
      <c r="N5" s="94">
        <v>0.7</v>
      </c>
      <c r="O5" s="94">
        <v>1</v>
      </c>
      <c r="P5" s="110">
        <v>0.13900000000000001</v>
      </c>
      <c r="Q5" s="114" t="s">
        <v>594</v>
      </c>
      <c r="R5" s="115" t="s">
        <v>595</v>
      </c>
      <c r="S5" s="114" t="s">
        <v>596</v>
      </c>
      <c r="T5" s="110">
        <v>0.42</v>
      </c>
      <c r="U5" s="114" t="s">
        <v>710</v>
      </c>
      <c r="V5" s="114" t="s">
        <v>711</v>
      </c>
      <c r="W5" s="169" t="s">
        <v>712</v>
      </c>
      <c r="X5" s="113">
        <v>1</v>
      </c>
      <c r="Y5" s="114" t="s">
        <v>904</v>
      </c>
      <c r="Z5" s="114" t="s">
        <v>1149</v>
      </c>
      <c r="AA5" s="151" t="s">
        <v>905</v>
      </c>
    </row>
    <row r="6" spans="1:27" s="271" customFormat="1" ht="210.75" customHeight="1">
      <c r="A6" s="76" t="s">
        <v>28</v>
      </c>
      <c r="B6" s="76" t="s">
        <v>21</v>
      </c>
      <c r="C6" s="76" t="s">
        <v>39</v>
      </c>
      <c r="D6" s="76" t="s">
        <v>72</v>
      </c>
      <c r="E6" s="76" t="s">
        <v>40</v>
      </c>
      <c r="F6" s="76" t="s">
        <v>76</v>
      </c>
      <c r="G6" s="76" t="s">
        <v>69</v>
      </c>
      <c r="H6" s="77">
        <v>1</v>
      </c>
      <c r="I6" s="76" t="s">
        <v>61</v>
      </c>
      <c r="J6" s="78">
        <v>43467</v>
      </c>
      <c r="K6" s="78">
        <v>43830</v>
      </c>
      <c r="L6" s="94">
        <v>0.15</v>
      </c>
      <c r="M6" s="94">
        <v>0.3</v>
      </c>
      <c r="N6" s="94">
        <v>0.7</v>
      </c>
      <c r="O6" s="94">
        <v>1</v>
      </c>
      <c r="P6" s="153">
        <v>0.48</v>
      </c>
      <c r="Q6" s="76" t="s">
        <v>548</v>
      </c>
      <c r="R6" s="76" t="s">
        <v>559</v>
      </c>
      <c r="S6" s="116" t="s">
        <v>833</v>
      </c>
      <c r="T6" s="77">
        <v>0.52</v>
      </c>
      <c r="U6" s="76" t="s">
        <v>828</v>
      </c>
      <c r="V6" s="76" t="s">
        <v>834</v>
      </c>
      <c r="W6" s="170" t="s">
        <v>829</v>
      </c>
      <c r="X6" s="113">
        <v>0.95</v>
      </c>
      <c r="Y6" s="122" t="s">
        <v>932</v>
      </c>
      <c r="Z6" s="114" t="s">
        <v>1120</v>
      </c>
      <c r="AA6" s="114" t="s">
        <v>933</v>
      </c>
    </row>
    <row r="7" spans="1:27" s="271" customFormat="1" ht="179.25" customHeight="1">
      <c r="A7" s="76" t="s">
        <v>28</v>
      </c>
      <c r="B7" s="76" t="s">
        <v>21</v>
      </c>
      <c r="C7" s="76" t="s">
        <v>560</v>
      </c>
      <c r="D7" s="76" t="s">
        <v>77</v>
      </c>
      <c r="E7" s="76" t="s">
        <v>40</v>
      </c>
      <c r="F7" s="76" t="s">
        <v>561</v>
      </c>
      <c r="G7" s="76" t="s">
        <v>69</v>
      </c>
      <c r="H7" s="77">
        <v>0.9</v>
      </c>
      <c r="I7" s="76" t="s">
        <v>61</v>
      </c>
      <c r="J7" s="78">
        <v>43479</v>
      </c>
      <c r="K7" s="78">
        <v>43496</v>
      </c>
      <c r="L7" s="94">
        <v>0.15</v>
      </c>
      <c r="M7" s="94">
        <v>0.3</v>
      </c>
      <c r="N7" s="94">
        <v>0.7</v>
      </c>
      <c r="O7" s="94">
        <v>1</v>
      </c>
      <c r="P7" s="113">
        <v>0.56000000000000005</v>
      </c>
      <c r="Q7" s="114" t="s">
        <v>547</v>
      </c>
      <c r="R7" s="114" t="s">
        <v>562</v>
      </c>
      <c r="S7" s="122" t="s">
        <v>549</v>
      </c>
      <c r="T7" s="110">
        <v>0.84</v>
      </c>
      <c r="U7" s="114">
        <v>0.84</v>
      </c>
      <c r="V7" s="114" t="s">
        <v>835</v>
      </c>
      <c r="W7" s="169" t="s">
        <v>830</v>
      </c>
      <c r="X7" s="113">
        <v>1</v>
      </c>
      <c r="Y7" s="122" t="s">
        <v>934</v>
      </c>
      <c r="Z7" s="114" t="s">
        <v>1121</v>
      </c>
      <c r="AA7" s="114" t="s">
        <v>935</v>
      </c>
    </row>
    <row r="8" spans="1:27" s="271" customFormat="1" ht="179.25" customHeight="1">
      <c r="A8" s="76" t="s">
        <v>27</v>
      </c>
      <c r="B8" s="76" t="s">
        <v>19</v>
      </c>
      <c r="C8" s="82" t="s">
        <v>164</v>
      </c>
      <c r="D8" s="76" t="s">
        <v>165</v>
      </c>
      <c r="E8" s="76" t="s">
        <v>40</v>
      </c>
      <c r="F8" s="76" t="s">
        <v>166</v>
      </c>
      <c r="G8" s="76" t="s">
        <v>167</v>
      </c>
      <c r="H8" s="82" t="s">
        <v>277</v>
      </c>
      <c r="I8" s="76" t="s">
        <v>61</v>
      </c>
      <c r="J8" s="78">
        <v>43466</v>
      </c>
      <c r="K8" s="78">
        <v>43830</v>
      </c>
      <c r="L8" s="77">
        <v>0.1</v>
      </c>
      <c r="M8" s="77">
        <v>0.4</v>
      </c>
      <c r="N8" s="77">
        <v>0.7</v>
      </c>
      <c r="O8" s="77">
        <v>1</v>
      </c>
      <c r="P8" s="113">
        <v>0.5</v>
      </c>
      <c r="Q8" s="122" t="s">
        <v>179</v>
      </c>
      <c r="R8" s="114" t="s">
        <v>546</v>
      </c>
      <c r="S8" s="114" t="s">
        <v>836</v>
      </c>
      <c r="T8" s="117">
        <v>0.7</v>
      </c>
      <c r="U8" s="118" t="s">
        <v>636</v>
      </c>
      <c r="V8" s="196" t="s">
        <v>637</v>
      </c>
      <c r="W8" s="171" t="s">
        <v>638</v>
      </c>
      <c r="X8" s="117">
        <v>1</v>
      </c>
      <c r="Y8" s="118" t="s">
        <v>636</v>
      </c>
      <c r="Z8" s="196" t="s">
        <v>969</v>
      </c>
      <c r="AA8" s="196" t="s">
        <v>970</v>
      </c>
    </row>
    <row r="9" spans="1:27" s="271" customFormat="1" ht="266.25" customHeight="1">
      <c r="A9" s="76" t="s">
        <v>26</v>
      </c>
      <c r="B9" s="76" t="s">
        <v>17</v>
      </c>
      <c r="C9" s="82" t="s">
        <v>550</v>
      </c>
      <c r="D9" s="76" t="s">
        <v>165</v>
      </c>
      <c r="E9" s="76" t="s">
        <v>40</v>
      </c>
      <c r="F9" s="76" t="s">
        <v>312</v>
      </c>
      <c r="G9" s="76" t="s">
        <v>167</v>
      </c>
      <c r="H9" s="82" t="s">
        <v>313</v>
      </c>
      <c r="I9" s="76" t="s">
        <v>61</v>
      </c>
      <c r="J9" s="78">
        <v>43466</v>
      </c>
      <c r="K9" s="78">
        <v>43830</v>
      </c>
      <c r="L9" s="77">
        <v>0.1</v>
      </c>
      <c r="M9" s="77">
        <v>0.4</v>
      </c>
      <c r="N9" s="77">
        <v>0.7</v>
      </c>
      <c r="O9" s="77">
        <v>1</v>
      </c>
      <c r="P9" s="113">
        <v>0.34</v>
      </c>
      <c r="Q9" s="122" t="s">
        <v>179</v>
      </c>
      <c r="R9" s="114" t="s">
        <v>556</v>
      </c>
      <c r="S9" s="114" t="s">
        <v>837</v>
      </c>
      <c r="T9" s="117">
        <v>0.7</v>
      </c>
      <c r="U9" s="118" t="s">
        <v>636</v>
      </c>
      <c r="V9" s="196" t="s">
        <v>838</v>
      </c>
      <c r="W9" s="171" t="s">
        <v>639</v>
      </c>
      <c r="X9" s="117">
        <v>1</v>
      </c>
      <c r="Y9" s="118" t="s">
        <v>636</v>
      </c>
      <c r="Z9" s="196" t="s">
        <v>971</v>
      </c>
      <c r="AA9" s="196" t="s">
        <v>639</v>
      </c>
    </row>
    <row r="10" spans="1:27" s="271" customFormat="1" ht="179.25" customHeight="1">
      <c r="A10" s="76" t="s">
        <v>26</v>
      </c>
      <c r="B10" s="76" t="s">
        <v>17</v>
      </c>
      <c r="C10" s="82" t="s">
        <v>168</v>
      </c>
      <c r="D10" s="76" t="s">
        <v>165</v>
      </c>
      <c r="E10" s="76" t="s">
        <v>40</v>
      </c>
      <c r="F10" s="76" t="s">
        <v>166</v>
      </c>
      <c r="G10" s="76" t="s">
        <v>167</v>
      </c>
      <c r="H10" s="82" t="s">
        <v>278</v>
      </c>
      <c r="I10" s="76" t="s">
        <v>61</v>
      </c>
      <c r="J10" s="78">
        <v>43466</v>
      </c>
      <c r="K10" s="78">
        <v>43830</v>
      </c>
      <c r="L10" s="77">
        <v>0.1</v>
      </c>
      <c r="M10" s="77">
        <v>0.4</v>
      </c>
      <c r="N10" s="77">
        <v>0.7</v>
      </c>
      <c r="O10" s="77">
        <v>1</v>
      </c>
      <c r="P10" s="113">
        <v>0.8</v>
      </c>
      <c r="Q10" s="122" t="s">
        <v>179</v>
      </c>
      <c r="R10" s="114" t="s">
        <v>557</v>
      </c>
      <c r="S10" s="114" t="s">
        <v>558</v>
      </c>
      <c r="T10" s="117">
        <v>0.9</v>
      </c>
      <c r="U10" s="118" t="s">
        <v>636</v>
      </c>
      <c r="V10" s="196" t="s">
        <v>839</v>
      </c>
      <c r="W10" s="171" t="s">
        <v>640</v>
      </c>
      <c r="X10" s="117">
        <v>1</v>
      </c>
      <c r="Y10" s="118" t="s">
        <v>636</v>
      </c>
      <c r="Z10" s="196" t="s">
        <v>972</v>
      </c>
      <c r="AA10" s="196" t="s">
        <v>973</v>
      </c>
    </row>
    <row r="11" spans="1:27" s="123" customFormat="1" ht="231.75" customHeight="1">
      <c r="A11" s="195" t="s">
        <v>28</v>
      </c>
      <c r="B11" s="195" t="s">
        <v>21</v>
      </c>
      <c r="C11" s="195" t="s">
        <v>45</v>
      </c>
      <c r="D11" s="195" t="s">
        <v>118</v>
      </c>
      <c r="E11" s="76" t="s">
        <v>35</v>
      </c>
      <c r="F11" s="195" t="s">
        <v>279</v>
      </c>
      <c r="G11" s="195" t="s">
        <v>69</v>
      </c>
      <c r="H11" s="41">
        <v>0.8</v>
      </c>
      <c r="I11" s="195" t="s">
        <v>180</v>
      </c>
      <c r="J11" s="225">
        <v>43466</v>
      </c>
      <c r="K11" s="226">
        <v>43830</v>
      </c>
      <c r="L11" s="41">
        <v>0.4</v>
      </c>
      <c r="M11" s="41">
        <v>0.6</v>
      </c>
      <c r="N11" s="41">
        <v>0.7</v>
      </c>
      <c r="O11" s="41">
        <v>1</v>
      </c>
      <c r="P11" s="64">
        <v>0.74</v>
      </c>
      <c r="Q11" s="65" t="s">
        <v>334</v>
      </c>
      <c r="R11" s="58" t="s">
        <v>563</v>
      </c>
      <c r="S11" s="219" t="s">
        <v>335</v>
      </c>
      <c r="T11" s="64">
        <v>0.84</v>
      </c>
      <c r="U11" s="101" t="s">
        <v>658</v>
      </c>
      <c r="V11" s="166" t="s">
        <v>659</v>
      </c>
      <c r="W11" s="172" t="s">
        <v>335</v>
      </c>
      <c r="X11" s="190">
        <v>0.91</v>
      </c>
      <c r="Y11" s="191" t="s">
        <v>982</v>
      </c>
      <c r="Z11" s="166" t="s">
        <v>983</v>
      </c>
      <c r="AA11" s="192" t="s">
        <v>984</v>
      </c>
    </row>
    <row r="12" spans="1:27" s="123" customFormat="1" ht="179.25" customHeight="1">
      <c r="A12" s="195" t="s">
        <v>28</v>
      </c>
      <c r="B12" s="195" t="s">
        <v>20</v>
      </c>
      <c r="C12" s="227" t="s">
        <v>199</v>
      </c>
      <c r="D12" s="196" t="s">
        <v>118</v>
      </c>
      <c r="E12" s="224" t="s">
        <v>47</v>
      </c>
      <c r="F12" s="227" t="s">
        <v>200</v>
      </c>
      <c r="G12" s="196" t="s">
        <v>60</v>
      </c>
      <c r="H12" s="4">
        <v>1</v>
      </c>
      <c r="I12" s="195" t="s">
        <v>310</v>
      </c>
      <c r="J12" s="228">
        <v>43466</v>
      </c>
      <c r="K12" s="228">
        <v>43555</v>
      </c>
      <c r="L12" s="4">
        <v>1</v>
      </c>
      <c r="M12" s="196">
        <v>0</v>
      </c>
      <c r="N12" s="196">
        <v>0</v>
      </c>
      <c r="O12" s="196">
        <v>0</v>
      </c>
      <c r="P12" s="54" t="s">
        <v>101</v>
      </c>
      <c r="Q12" s="54" t="s">
        <v>101</v>
      </c>
      <c r="R12" s="58" t="s">
        <v>516</v>
      </c>
      <c r="S12" s="58" t="s">
        <v>516</v>
      </c>
      <c r="T12" s="54" t="s">
        <v>179</v>
      </c>
      <c r="U12" s="54" t="s">
        <v>179</v>
      </c>
      <c r="V12" s="54" t="s">
        <v>179</v>
      </c>
      <c r="W12" s="173" t="s">
        <v>179</v>
      </c>
      <c r="X12" s="54" t="s">
        <v>101</v>
      </c>
      <c r="Y12" s="54" t="s">
        <v>101</v>
      </c>
      <c r="Z12" s="54" t="s">
        <v>101</v>
      </c>
      <c r="AA12" s="54" t="s">
        <v>101</v>
      </c>
    </row>
    <row r="13" spans="1:27" s="123" customFormat="1" ht="338.25" customHeight="1">
      <c r="A13" s="195" t="s">
        <v>28</v>
      </c>
      <c r="B13" s="195" t="s">
        <v>20</v>
      </c>
      <c r="C13" s="227" t="s">
        <v>201</v>
      </c>
      <c r="D13" s="227" t="s">
        <v>202</v>
      </c>
      <c r="E13" s="224" t="s">
        <v>47</v>
      </c>
      <c r="F13" s="227" t="s">
        <v>203</v>
      </c>
      <c r="G13" s="196" t="s">
        <v>60</v>
      </c>
      <c r="H13" s="4">
        <v>1</v>
      </c>
      <c r="I13" s="196" t="s">
        <v>91</v>
      </c>
      <c r="J13" s="228">
        <v>43556</v>
      </c>
      <c r="K13" s="228">
        <v>43830</v>
      </c>
      <c r="L13" s="120">
        <v>0</v>
      </c>
      <c r="M13" s="120">
        <v>0.5</v>
      </c>
      <c r="N13" s="120">
        <v>0</v>
      </c>
      <c r="O13" s="120">
        <v>1</v>
      </c>
      <c r="P13" s="120">
        <v>0.5</v>
      </c>
      <c r="Q13" s="58" t="s">
        <v>512</v>
      </c>
      <c r="R13" s="58" t="s">
        <v>1122</v>
      </c>
      <c r="S13" s="58" t="s">
        <v>840</v>
      </c>
      <c r="T13" s="54" t="s">
        <v>179</v>
      </c>
      <c r="U13" s="54" t="s">
        <v>179</v>
      </c>
      <c r="V13" s="54" t="s">
        <v>179</v>
      </c>
      <c r="W13" s="173" t="s">
        <v>179</v>
      </c>
      <c r="X13" s="119">
        <v>1</v>
      </c>
      <c r="Y13" s="58" t="s">
        <v>1002</v>
      </c>
      <c r="Z13" s="58" t="s">
        <v>1003</v>
      </c>
      <c r="AA13" s="58" t="s">
        <v>1123</v>
      </c>
    </row>
    <row r="14" spans="1:27" s="123" customFormat="1" ht="179.25" customHeight="1">
      <c r="A14" s="195" t="s">
        <v>28</v>
      </c>
      <c r="B14" s="195" t="s">
        <v>20</v>
      </c>
      <c r="C14" s="227" t="s">
        <v>308</v>
      </c>
      <c r="D14" s="227" t="s">
        <v>204</v>
      </c>
      <c r="E14" s="224" t="s">
        <v>47</v>
      </c>
      <c r="F14" s="227" t="s">
        <v>203</v>
      </c>
      <c r="G14" s="196" t="s">
        <v>60</v>
      </c>
      <c r="H14" s="4">
        <v>1</v>
      </c>
      <c r="I14" s="196" t="s">
        <v>310</v>
      </c>
      <c r="J14" s="228">
        <v>43466</v>
      </c>
      <c r="K14" s="228">
        <v>43496</v>
      </c>
      <c r="L14" s="120">
        <v>1</v>
      </c>
      <c r="M14" s="120">
        <v>0</v>
      </c>
      <c r="N14" s="120">
        <v>0</v>
      </c>
      <c r="O14" s="120">
        <v>0</v>
      </c>
      <c r="P14" s="54" t="s">
        <v>101</v>
      </c>
      <c r="Q14" s="54" t="s">
        <v>101</v>
      </c>
      <c r="R14" s="58" t="s">
        <v>516</v>
      </c>
      <c r="S14" s="58" t="s">
        <v>516</v>
      </c>
      <c r="T14" s="54" t="s">
        <v>179</v>
      </c>
      <c r="U14" s="54" t="s">
        <v>179</v>
      </c>
      <c r="V14" s="54" t="s">
        <v>179</v>
      </c>
      <c r="W14" s="173" t="s">
        <v>179</v>
      </c>
      <c r="X14" s="54" t="s">
        <v>101</v>
      </c>
      <c r="Y14" s="54" t="s">
        <v>101</v>
      </c>
      <c r="Z14" s="54" t="s">
        <v>101</v>
      </c>
      <c r="AA14" s="54" t="s">
        <v>101</v>
      </c>
    </row>
    <row r="15" spans="1:27" s="123" customFormat="1" ht="242.25" customHeight="1">
      <c r="A15" s="195" t="s">
        <v>28</v>
      </c>
      <c r="B15" s="195" t="s">
        <v>20</v>
      </c>
      <c r="C15" s="227" t="s">
        <v>309</v>
      </c>
      <c r="D15" s="227" t="s">
        <v>204</v>
      </c>
      <c r="E15" s="224" t="s">
        <v>47</v>
      </c>
      <c r="F15" s="227" t="s">
        <v>203</v>
      </c>
      <c r="G15" s="196" t="s">
        <v>60</v>
      </c>
      <c r="H15" s="4">
        <v>0.75</v>
      </c>
      <c r="I15" s="196" t="s">
        <v>91</v>
      </c>
      <c r="J15" s="228">
        <v>43647</v>
      </c>
      <c r="K15" s="228">
        <v>43861</v>
      </c>
      <c r="L15" s="120">
        <v>0</v>
      </c>
      <c r="M15" s="120">
        <v>0</v>
      </c>
      <c r="N15" s="120">
        <v>0.25</v>
      </c>
      <c r="O15" s="120">
        <v>0.75</v>
      </c>
      <c r="P15" s="54" t="s">
        <v>101</v>
      </c>
      <c r="Q15" s="54" t="s">
        <v>101</v>
      </c>
      <c r="R15" s="58" t="s">
        <v>516</v>
      </c>
      <c r="S15" s="58" t="s">
        <v>516</v>
      </c>
      <c r="T15" s="119">
        <v>0.25</v>
      </c>
      <c r="U15" s="58" t="s">
        <v>841</v>
      </c>
      <c r="V15" s="58" t="s">
        <v>842</v>
      </c>
      <c r="W15" s="174" t="s">
        <v>843</v>
      </c>
      <c r="X15" s="100">
        <v>1</v>
      </c>
      <c r="Y15" s="58" t="s">
        <v>1004</v>
      </c>
      <c r="Z15" s="58" t="s">
        <v>1005</v>
      </c>
      <c r="AA15" s="58" t="s">
        <v>1124</v>
      </c>
    </row>
    <row r="16" spans="1:27" s="123" customFormat="1" ht="234.75" customHeight="1">
      <c r="A16" s="195" t="s">
        <v>28</v>
      </c>
      <c r="B16" s="195" t="s">
        <v>20</v>
      </c>
      <c r="C16" s="227" t="s">
        <v>205</v>
      </c>
      <c r="D16" s="227" t="s">
        <v>206</v>
      </c>
      <c r="E16" s="224" t="s">
        <v>47</v>
      </c>
      <c r="F16" s="227" t="s">
        <v>203</v>
      </c>
      <c r="G16" s="196" t="s">
        <v>60</v>
      </c>
      <c r="H16" s="4">
        <v>1</v>
      </c>
      <c r="I16" s="196" t="s">
        <v>91</v>
      </c>
      <c r="J16" s="228">
        <v>43466</v>
      </c>
      <c r="K16" s="228">
        <v>43830</v>
      </c>
      <c r="L16" s="120">
        <v>0.25</v>
      </c>
      <c r="M16" s="120">
        <v>0.25</v>
      </c>
      <c r="N16" s="120">
        <v>0.25</v>
      </c>
      <c r="O16" s="120">
        <v>0.25</v>
      </c>
      <c r="P16" s="119">
        <v>0.25</v>
      </c>
      <c r="Q16" s="58" t="s">
        <v>513</v>
      </c>
      <c r="R16" s="58" t="s">
        <v>514</v>
      </c>
      <c r="S16" s="58" t="s">
        <v>844</v>
      </c>
      <c r="T16" s="119">
        <v>0.25</v>
      </c>
      <c r="U16" s="58" t="s">
        <v>808</v>
      </c>
      <c r="V16" s="58" t="s">
        <v>845</v>
      </c>
      <c r="W16" s="174" t="s">
        <v>846</v>
      </c>
      <c r="X16" s="119">
        <v>1</v>
      </c>
      <c r="Y16" s="58" t="s">
        <v>1006</v>
      </c>
      <c r="Z16" s="58" t="s">
        <v>1007</v>
      </c>
      <c r="AA16" s="58" t="s">
        <v>1008</v>
      </c>
    </row>
    <row r="17" spans="1:27" s="123" customFormat="1" ht="320.25" customHeight="1">
      <c r="A17" s="195" t="s">
        <v>28</v>
      </c>
      <c r="B17" s="195" t="s">
        <v>20</v>
      </c>
      <c r="C17" s="227" t="s">
        <v>207</v>
      </c>
      <c r="D17" s="227" t="s">
        <v>847</v>
      </c>
      <c r="E17" s="224" t="s">
        <v>47</v>
      </c>
      <c r="F17" s="227" t="s">
        <v>203</v>
      </c>
      <c r="G17" s="196" t="s">
        <v>60</v>
      </c>
      <c r="H17" s="4">
        <v>1</v>
      </c>
      <c r="I17" s="196" t="s">
        <v>232</v>
      </c>
      <c r="J17" s="228">
        <v>43466</v>
      </c>
      <c r="K17" s="228">
        <v>43830</v>
      </c>
      <c r="L17" s="120">
        <v>0</v>
      </c>
      <c r="M17" s="120">
        <v>0.5</v>
      </c>
      <c r="N17" s="120">
        <v>0</v>
      </c>
      <c r="O17" s="120">
        <v>0.5</v>
      </c>
      <c r="P17" s="120">
        <v>0.5</v>
      </c>
      <c r="Q17" s="58" t="s">
        <v>513</v>
      </c>
      <c r="R17" s="58" t="s">
        <v>515</v>
      </c>
      <c r="S17" s="58" t="s">
        <v>848</v>
      </c>
      <c r="T17" s="120" t="s">
        <v>179</v>
      </c>
      <c r="U17" s="120" t="s">
        <v>179</v>
      </c>
      <c r="V17" s="120" t="s">
        <v>179</v>
      </c>
      <c r="W17" s="175" t="s">
        <v>179</v>
      </c>
      <c r="X17" s="119">
        <v>1</v>
      </c>
      <c r="Y17" s="58" t="s">
        <v>1009</v>
      </c>
      <c r="Z17" s="58" t="s">
        <v>1010</v>
      </c>
      <c r="AA17" s="58" t="s">
        <v>1125</v>
      </c>
    </row>
    <row r="18" spans="1:27" s="123" customFormat="1" ht="179.25" customHeight="1">
      <c r="A18" s="359" t="s">
        <v>29</v>
      </c>
      <c r="B18" s="359" t="s">
        <v>18</v>
      </c>
      <c r="C18" s="195" t="s">
        <v>311</v>
      </c>
      <c r="D18" s="359" t="s">
        <v>72</v>
      </c>
      <c r="E18" s="356" t="s">
        <v>48</v>
      </c>
      <c r="F18" s="359" t="s">
        <v>93</v>
      </c>
      <c r="G18" s="359" t="s">
        <v>69</v>
      </c>
      <c r="H18" s="361" t="s">
        <v>1116</v>
      </c>
      <c r="I18" s="359" t="s">
        <v>94</v>
      </c>
      <c r="J18" s="359" t="s">
        <v>95</v>
      </c>
      <c r="K18" s="359" t="s">
        <v>96</v>
      </c>
      <c r="L18" s="361">
        <v>0.1</v>
      </c>
      <c r="M18" s="373">
        <v>0.375</v>
      </c>
      <c r="N18" s="373">
        <v>0.375</v>
      </c>
      <c r="O18" s="361">
        <v>0.15</v>
      </c>
      <c r="P18" s="133">
        <v>9.5000000000000001E-2</v>
      </c>
      <c r="Q18" s="54" t="s">
        <v>321</v>
      </c>
      <c r="R18" s="196" t="s">
        <v>322</v>
      </c>
      <c r="S18" s="58" t="s">
        <v>323</v>
      </c>
      <c r="T18" s="121">
        <v>9.5000000000000001E-2</v>
      </c>
      <c r="U18" s="122" t="s">
        <v>698</v>
      </c>
      <c r="V18" s="114" t="s">
        <v>699</v>
      </c>
      <c r="W18" s="277" t="s">
        <v>700</v>
      </c>
      <c r="X18" s="229">
        <v>0.08</v>
      </c>
      <c r="Y18" s="230" t="s">
        <v>911</v>
      </c>
      <c r="Z18" s="58" t="s">
        <v>912</v>
      </c>
      <c r="AA18" s="58" t="s">
        <v>913</v>
      </c>
    </row>
    <row r="19" spans="1:27" s="123" customFormat="1" ht="179.25" customHeight="1">
      <c r="A19" s="360"/>
      <c r="B19" s="360"/>
      <c r="C19" s="195" t="s">
        <v>564</v>
      </c>
      <c r="D19" s="360"/>
      <c r="E19" s="357"/>
      <c r="F19" s="360"/>
      <c r="G19" s="360"/>
      <c r="H19" s="362"/>
      <c r="I19" s="360"/>
      <c r="J19" s="360"/>
      <c r="K19" s="360"/>
      <c r="L19" s="362"/>
      <c r="M19" s="374"/>
      <c r="N19" s="374"/>
      <c r="O19" s="362"/>
      <c r="P19" s="133">
        <v>0.1</v>
      </c>
      <c r="Q19" s="54" t="s">
        <v>324</v>
      </c>
      <c r="R19" s="58" t="s">
        <v>325</v>
      </c>
      <c r="S19" s="58" t="s">
        <v>326</v>
      </c>
      <c r="T19" s="121">
        <v>0.1</v>
      </c>
      <c r="U19" s="122" t="s">
        <v>324</v>
      </c>
      <c r="V19" s="114" t="s">
        <v>849</v>
      </c>
      <c r="W19" s="169" t="s">
        <v>701</v>
      </c>
      <c r="X19" s="229">
        <v>0.04</v>
      </c>
      <c r="Y19" s="230" t="s">
        <v>914</v>
      </c>
      <c r="Z19" s="58" t="s">
        <v>915</v>
      </c>
      <c r="AA19" s="58" t="s">
        <v>916</v>
      </c>
    </row>
    <row r="20" spans="1:27" s="123" customFormat="1" ht="179.25" customHeight="1">
      <c r="A20" s="360"/>
      <c r="B20" s="360"/>
      <c r="C20" s="195" t="s">
        <v>565</v>
      </c>
      <c r="D20" s="372"/>
      <c r="E20" s="358"/>
      <c r="F20" s="372"/>
      <c r="G20" s="372"/>
      <c r="H20" s="363"/>
      <c r="I20" s="372"/>
      <c r="J20" s="372"/>
      <c r="K20" s="372"/>
      <c r="L20" s="363"/>
      <c r="M20" s="375"/>
      <c r="N20" s="375"/>
      <c r="O20" s="363"/>
      <c r="P20" s="133">
        <v>0.18</v>
      </c>
      <c r="Q20" s="54" t="s">
        <v>327</v>
      </c>
      <c r="R20" s="58" t="s">
        <v>328</v>
      </c>
      <c r="S20" s="58" t="s">
        <v>850</v>
      </c>
      <c r="T20" s="121">
        <v>0.18</v>
      </c>
      <c r="U20" s="122" t="s">
        <v>702</v>
      </c>
      <c r="V20" s="114" t="s">
        <v>703</v>
      </c>
      <c r="W20" s="169" t="s">
        <v>704</v>
      </c>
      <c r="X20" s="229">
        <v>0.03</v>
      </c>
      <c r="Y20" s="230" t="s">
        <v>702</v>
      </c>
      <c r="Z20" s="58" t="s">
        <v>917</v>
      </c>
      <c r="AA20" s="196" t="s">
        <v>913</v>
      </c>
    </row>
    <row r="21" spans="1:27" s="123" customFormat="1" ht="179.25" customHeight="1">
      <c r="A21" s="195" t="s">
        <v>28</v>
      </c>
      <c r="B21" s="195" t="s">
        <v>20</v>
      </c>
      <c r="C21" s="195" t="s">
        <v>55</v>
      </c>
      <c r="D21" s="195" t="s">
        <v>108</v>
      </c>
      <c r="E21" s="76" t="s">
        <v>49</v>
      </c>
      <c r="F21" s="67" t="s">
        <v>1117</v>
      </c>
      <c r="G21" s="195" t="s">
        <v>109</v>
      </c>
      <c r="H21" s="41">
        <v>0.8</v>
      </c>
      <c r="I21" s="195" t="s">
        <v>91</v>
      </c>
      <c r="J21" s="10">
        <v>43647</v>
      </c>
      <c r="K21" s="10">
        <v>43830</v>
      </c>
      <c r="L21" s="195" t="s">
        <v>101</v>
      </c>
      <c r="M21" s="195" t="s">
        <v>101</v>
      </c>
      <c r="N21" s="195" t="s">
        <v>101</v>
      </c>
      <c r="O21" s="195" t="s">
        <v>101</v>
      </c>
      <c r="P21" s="195" t="s">
        <v>101</v>
      </c>
      <c r="Q21" s="195" t="s">
        <v>101</v>
      </c>
      <c r="R21" s="195" t="s">
        <v>101</v>
      </c>
      <c r="S21" s="195" t="s">
        <v>101</v>
      </c>
      <c r="T21" s="195" t="s">
        <v>101</v>
      </c>
      <c r="U21" s="195" t="s">
        <v>101</v>
      </c>
      <c r="V21" s="195" t="s">
        <v>101</v>
      </c>
      <c r="W21" s="176" t="s">
        <v>101</v>
      </c>
      <c r="X21" s="54" t="s">
        <v>101</v>
      </c>
      <c r="Y21" s="54" t="s">
        <v>101</v>
      </c>
      <c r="Z21" s="58" t="s">
        <v>930</v>
      </c>
      <c r="AA21" s="58" t="s">
        <v>931</v>
      </c>
    </row>
    <row r="22" spans="1:27" s="123" customFormat="1" ht="179.25" customHeight="1">
      <c r="A22" s="201" t="s">
        <v>28</v>
      </c>
      <c r="B22" s="201" t="s">
        <v>20</v>
      </c>
      <c r="C22" s="201" t="s">
        <v>97</v>
      </c>
      <c r="D22" s="68" t="s">
        <v>98</v>
      </c>
      <c r="E22" s="205" t="s">
        <v>49</v>
      </c>
      <c r="F22" s="68" t="s">
        <v>99</v>
      </c>
      <c r="G22" s="231" t="s">
        <v>69</v>
      </c>
      <c r="H22" s="232">
        <v>1</v>
      </c>
      <c r="I22" s="231" t="s">
        <v>100</v>
      </c>
      <c r="J22" s="233">
        <v>43475</v>
      </c>
      <c r="K22" s="233">
        <v>43830</v>
      </c>
      <c r="L22" s="234" t="s">
        <v>101</v>
      </c>
      <c r="M22" s="234" t="s">
        <v>101</v>
      </c>
      <c r="N22" s="234" t="s">
        <v>101</v>
      </c>
      <c r="O22" s="235">
        <v>1</v>
      </c>
      <c r="P22" s="234" t="s">
        <v>101</v>
      </c>
      <c r="Q22" s="234" t="s">
        <v>101</v>
      </c>
      <c r="R22" s="234" t="s">
        <v>101</v>
      </c>
      <c r="S22" s="234" t="s">
        <v>101</v>
      </c>
      <c r="T22" s="195" t="s">
        <v>101</v>
      </c>
      <c r="U22" s="195" t="s">
        <v>101</v>
      </c>
      <c r="V22" s="195" t="s">
        <v>101</v>
      </c>
      <c r="W22" s="176" t="s">
        <v>101</v>
      </c>
      <c r="X22" s="119">
        <v>1</v>
      </c>
      <c r="Y22" s="54" t="s">
        <v>893</v>
      </c>
      <c r="Z22" s="58" t="s">
        <v>894</v>
      </c>
      <c r="AA22" s="58" t="s">
        <v>1126</v>
      </c>
    </row>
    <row r="23" spans="1:27" s="123" customFormat="1" ht="179.25" customHeight="1">
      <c r="A23" s="195" t="s">
        <v>28</v>
      </c>
      <c r="B23" s="195" t="s">
        <v>20</v>
      </c>
      <c r="C23" s="195" t="s">
        <v>102</v>
      </c>
      <c r="D23" s="69" t="s">
        <v>98</v>
      </c>
      <c r="E23" s="76" t="s">
        <v>49</v>
      </c>
      <c r="F23" s="58" t="s">
        <v>103</v>
      </c>
      <c r="G23" s="54" t="s">
        <v>69</v>
      </c>
      <c r="H23" s="119">
        <v>1</v>
      </c>
      <c r="I23" s="54" t="s">
        <v>61</v>
      </c>
      <c r="J23" s="236">
        <v>43480</v>
      </c>
      <c r="K23" s="236">
        <v>43830</v>
      </c>
      <c r="L23" s="229" t="s">
        <v>101</v>
      </c>
      <c r="M23" s="229">
        <v>0.2</v>
      </c>
      <c r="N23" s="229">
        <v>0.4</v>
      </c>
      <c r="O23" s="229">
        <v>1</v>
      </c>
      <c r="P23" s="119">
        <v>0.2</v>
      </c>
      <c r="Q23" s="54" t="s">
        <v>462</v>
      </c>
      <c r="R23" s="58" t="s">
        <v>463</v>
      </c>
      <c r="S23" s="58" t="s">
        <v>464</v>
      </c>
      <c r="T23" s="100">
        <v>0.4</v>
      </c>
      <c r="U23" s="58" t="s">
        <v>714</v>
      </c>
      <c r="V23" s="125" t="s">
        <v>851</v>
      </c>
      <c r="W23" s="178" t="s">
        <v>715</v>
      </c>
      <c r="X23" s="119">
        <v>1</v>
      </c>
      <c r="Y23" s="54" t="s">
        <v>895</v>
      </c>
      <c r="Z23" s="125" t="s">
        <v>896</v>
      </c>
      <c r="AA23" s="125" t="s">
        <v>897</v>
      </c>
    </row>
    <row r="24" spans="1:27" s="123" customFormat="1" ht="179.25" customHeight="1">
      <c r="A24" s="195" t="s">
        <v>28</v>
      </c>
      <c r="B24" s="195" t="s">
        <v>20</v>
      </c>
      <c r="C24" s="195" t="s">
        <v>104</v>
      </c>
      <c r="D24" s="69" t="s">
        <v>98</v>
      </c>
      <c r="E24" s="76" t="s">
        <v>49</v>
      </c>
      <c r="F24" s="69" t="s">
        <v>105</v>
      </c>
      <c r="G24" s="54" t="s">
        <v>69</v>
      </c>
      <c r="H24" s="119">
        <v>1</v>
      </c>
      <c r="I24" s="54" t="s">
        <v>61</v>
      </c>
      <c r="J24" s="236">
        <v>43468</v>
      </c>
      <c r="K24" s="236">
        <v>43830</v>
      </c>
      <c r="L24" s="229" t="s">
        <v>101</v>
      </c>
      <c r="M24" s="229">
        <v>0.3</v>
      </c>
      <c r="N24" s="229">
        <v>0.4</v>
      </c>
      <c r="O24" s="229">
        <v>1</v>
      </c>
      <c r="P24" s="119">
        <v>0.21</v>
      </c>
      <c r="Q24" s="54" t="s">
        <v>465</v>
      </c>
      <c r="R24" s="58" t="s">
        <v>517</v>
      </c>
      <c r="S24" s="58" t="s">
        <v>852</v>
      </c>
      <c r="T24" s="100">
        <v>0.6</v>
      </c>
      <c r="U24" s="58" t="s">
        <v>716</v>
      </c>
      <c r="V24" s="58" t="s">
        <v>717</v>
      </c>
      <c r="W24" s="174" t="s">
        <v>853</v>
      </c>
      <c r="X24" s="119">
        <v>1</v>
      </c>
      <c r="Y24" s="54" t="s">
        <v>898</v>
      </c>
      <c r="Z24" s="58" t="s">
        <v>899</v>
      </c>
      <c r="AA24" s="58" t="s">
        <v>900</v>
      </c>
    </row>
    <row r="25" spans="1:27" s="123" customFormat="1" ht="179.25" customHeight="1">
      <c r="A25" s="195" t="s">
        <v>28</v>
      </c>
      <c r="B25" s="195" t="s">
        <v>20</v>
      </c>
      <c r="C25" s="195" t="s">
        <v>106</v>
      </c>
      <c r="D25" s="69" t="s">
        <v>98</v>
      </c>
      <c r="E25" s="76" t="s">
        <v>49</v>
      </c>
      <c r="F25" s="69" t="s">
        <v>107</v>
      </c>
      <c r="G25" s="54" t="s">
        <v>69</v>
      </c>
      <c r="H25" s="119">
        <v>1</v>
      </c>
      <c r="I25" s="54" t="s">
        <v>61</v>
      </c>
      <c r="J25" s="236">
        <v>43470</v>
      </c>
      <c r="K25" s="236">
        <v>43830</v>
      </c>
      <c r="L25" s="229">
        <v>0.1</v>
      </c>
      <c r="M25" s="229">
        <v>0.3</v>
      </c>
      <c r="N25" s="229">
        <v>0.95</v>
      </c>
      <c r="O25" s="229">
        <v>1</v>
      </c>
      <c r="P25" s="119">
        <v>0.3</v>
      </c>
      <c r="Q25" s="54" t="s">
        <v>466</v>
      </c>
      <c r="R25" s="58" t="s">
        <v>467</v>
      </c>
      <c r="S25" s="58" t="s">
        <v>468</v>
      </c>
      <c r="T25" s="100">
        <v>0.95</v>
      </c>
      <c r="U25" s="58" t="s">
        <v>718</v>
      </c>
      <c r="V25" s="58" t="s">
        <v>854</v>
      </c>
      <c r="W25" s="174" t="s">
        <v>719</v>
      </c>
      <c r="X25" s="119">
        <v>1</v>
      </c>
      <c r="Y25" s="54" t="s">
        <v>901</v>
      </c>
      <c r="Z25" s="58" t="s">
        <v>902</v>
      </c>
      <c r="AA25" s="278" t="s">
        <v>903</v>
      </c>
    </row>
    <row r="26" spans="1:27" s="123" customFormat="1" ht="179.25" customHeight="1">
      <c r="A26" s="196" t="s">
        <v>28</v>
      </c>
      <c r="B26" s="196" t="s">
        <v>20</v>
      </c>
      <c r="C26" s="196" t="s">
        <v>56</v>
      </c>
      <c r="D26" s="69" t="s">
        <v>110</v>
      </c>
      <c r="E26" s="224" t="s">
        <v>46</v>
      </c>
      <c r="F26" s="196" t="s">
        <v>111</v>
      </c>
      <c r="G26" s="196" t="s">
        <v>112</v>
      </c>
      <c r="H26" s="196">
        <v>5</v>
      </c>
      <c r="I26" s="196" t="s">
        <v>91</v>
      </c>
      <c r="J26" s="70">
        <v>43556</v>
      </c>
      <c r="K26" s="70">
        <v>43830</v>
      </c>
      <c r="L26" s="4">
        <v>0</v>
      </c>
      <c r="M26" s="4">
        <v>0.4</v>
      </c>
      <c r="N26" s="4">
        <v>0</v>
      </c>
      <c r="O26" s="4">
        <v>0.6</v>
      </c>
      <c r="P26" s="229">
        <f>(2/5)*100%</f>
        <v>0.4</v>
      </c>
      <c r="Q26" s="58" t="s">
        <v>329</v>
      </c>
      <c r="R26" s="58" t="s">
        <v>855</v>
      </c>
      <c r="S26" s="237" t="s">
        <v>330</v>
      </c>
      <c r="T26" s="123" t="s">
        <v>179</v>
      </c>
      <c r="U26" s="124" t="s">
        <v>179</v>
      </c>
      <c r="V26" s="125" t="s">
        <v>705</v>
      </c>
      <c r="W26" s="177" t="s">
        <v>179</v>
      </c>
      <c r="X26" s="117">
        <v>1</v>
      </c>
      <c r="Y26" s="196" t="s">
        <v>1011</v>
      </c>
      <c r="Z26" s="196" t="s">
        <v>1127</v>
      </c>
      <c r="AA26" s="196" t="s">
        <v>1012</v>
      </c>
    </row>
    <row r="27" spans="1:27" s="123" customFormat="1" ht="179.25" customHeight="1">
      <c r="A27" s="196" t="s">
        <v>28</v>
      </c>
      <c r="B27" s="196" t="s">
        <v>20</v>
      </c>
      <c r="C27" s="196" t="s">
        <v>113</v>
      </c>
      <c r="D27" s="69" t="s">
        <v>114</v>
      </c>
      <c r="E27" s="224" t="s">
        <v>46</v>
      </c>
      <c r="F27" s="196" t="s">
        <v>115</v>
      </c>
      <c r="G27" s="196" t="s">
        <v>69</v>
      </c>
      <c r="H27" s="117">
        <v>1</v>
      </c>
      <c r="I27" s="118" t="s">
        <v>61</v>
      </c>
      <c r="J27" s="70">
        <v>43497</v>
      </c>
      <c r="K27" s="238">
        <v>43799</v>
      </c>
      <c r="L27" s="4">
        <v>0.25</v>
      </c>
      <c r="M27" s="4">
        <v>0.25</v>
      </c>
      <c r="N27" s="4">
        <v>0.25</v>
      </c>
      <c r="O27" s="4">
        <v>0.25</v>
      </c>
      <c r="P27" s="4">
        <f>+(0.25)*100%</f>
        <v>0.25</v>
      </c>
      <c r="Q27" s="58" t="s">
        <v>331</v>
      </c>
      <c r="R27" s="58" t="s">
        <v>332</v>
      </c>
      <c r="S27" s="58" t="s">
        <v>333</v>
      </c>
      <c r="T27" s="126">
        <f>+(0.25)*100%</f>
        <v>0.25</v>
      </c>
      <c r="U27" s="125" t="s">
        <v>331</v>
      </c>
      <c r="V27" s="125" t="s">
        <v>1128</v>
      </c>
      <c r="W27" s="178" t="s">
        <v>706</v>
      </c>
      <c r="X27" s="126">
        <f>+(0.25)*100%</f>
        <v>0.25</v>
      </c>
      <c r="Y27" s="125" t="s">
        <v>331</v>
      </c>
      <c r="Z27" s="196" t="s">
        <v>1013</v>
      </c>
      <c r="AA27" s="196" t="s">
        <v>706</v>
      </c>
    </row>
    <row r="28" spans="1:27" s="123" customFormat="1" ht="179.25" customHeight="1">
      <c r="A28" s="195" t="s">
        <v>28</v>
      </c>
      <c r="B28" s="195" t="s">
        <v>116</v>
      </c>
      <c r="C28" s="195" t="s">
        <v>117</v>
      </c>
      <c r="D28" s="195" t="s">
        <v>118</v>
      </c>
      <c r="E28" s="76" t="s">
        <v>119</v>
      </c>
      <c r="F28" s="195" t="s">
        <v>120</v>
      </c>
      <c r="G28" s="195" t="s">
        <v>69</v>
      </c>
      <c r="H28" s="41">
        <v>1</v>
      </c>
      <c r="I28" s="195" t="s">
        <v>61</v>
      </c>
      <c r="J28" s="10">
        <v>43466</v>
      </c>
      <c r="K28" s="10">
        <v>43496</v>
      </c>
      <c r="L28" s="41">
        <v>0.25</v>
      </c>
      <c r="M28" s="41">
        <v>0.5</v>
      </c>
      <c r="N28" s="41">
        <v>0.75</v>
      </c>
      <c r="O28" s="41">
        <v>1</v>
      </c>
      <c r="P28" s="119">
        <v>0.5</v>
      </c>
      <c r="Q28" s="127" t="s">
        <v>441</v>
      </c>
      <c r="R28" s="58" t="s">
        <v>1118</v>
      </c>
      <c r="S28" s="58" t="s">
        <v>442</v>
      </c>
      <c r="T28" s="119">
        <v>0.75</v>
      </c>
      <c r="U28" s="127" t="s">
        <v>634</v>
      </c>
      <c r="V28" s="58" t="s">
        <v>635</v>
      </c>
      <c r="W28" s="174" t="s">
        <v>442</v>
      </c>
      <c r="X28" s="119">
        <v>1</v>
      </c>
      <c r="Y28" s="54" t="s">
        <v>908</v>
      </c>
      <c r="Z28" s="58" t="s">
        <v>1119</v>
      </c>
      <c r="AA28" s="58" t="s">
        <v>442</v>
      </c>
    </row>
    <row r="29" spans="1:27" s="123" customFormat="1" ht="179.25" customHeight="1">
      <c r="A29" s="195" t="s">
        <v>26</v>
      </c>
      <c r="B29" s="195" t="s">
        <v>22</v>
      </c>
      <c r="C29" s="195" t="s">
        <v>150</v>
      </c>
      <c r="D29" s="195" t="s">
        <v>151</v>
      </c>
      <c r="E29" s="76" t="s">
        <v>53</v>
      </c>
      <c r="F29" s="195"/>
      <c r="G29" s="195" t="s">
        <v>69</v>
      </c>
      <c r="H29" s="195" t="s">
        <v>152</v>
      </c>
      <c r="I29" s="195" t="s">
        <v>100</v>
      </c>
      <c r="J29" s="10">
        <v>43466</v>
      </c>
      <c r="K29" s="10">
        <v>43830</v>
      </c>
      <c r="L29" s="41">
        <v>0.2</v>
      </c>
      <c r="M29" s="41">
        <v>0.3</v>
      </c>
      <c r="N29" s="41">
        <v>0.2</v>
      </c>
      <c r="O29" s="41">
        <v>0.3</v>
      </c>
      <c r="P29" s="119">
        <v>0.3</v>
      </c>
      <c r="Q29" s="54" t="s">
        <v>65</v>
      </c>
      <c r="R29" s="58" t="s">
        <v>529</v>
      </c>
      <c r="S29" s="58" t="s">
        <v>443</v>
      </c>
      <c r="T29" s="119">
        <v>1</v>
      </c>
      <c r="U29" s="58" t="s">
        <v>831</v>
      </c>
      <c r="V29" s="58" t="s">
        <v>641</v>
      </c>
      <c r="W29" s="174" t="s">
        <v>642</v>
      </c>
      <c r="X29" s="119">
        <v>1</v>
      </c>
      <c r="Y29" s="58" t="s">
        <v>636</v>
      </c>
      <c r="Z29" s="58" t="s">
        <v>641</v>
      </c>
      <c r="AA29" s="58" t="s">
        <v>642</v>
      </c>
    </row>
    <row r="30" spans="1:27" s="123" customFormat="1" ht="179.25" customHeight="1">
      <c r="A30" s="195" t="s">
        <v>26</v>
      </c>
      <c r="B30" s="195" t="s">
        <v>22</v>
      </c>
      <c r="C30" s="195" t="s">
        <v>153</v>
      </c>
      <c r="D30" s="195" t="s">
        <v>154</v>
      </c>
      <c r="E30" s="76" t="s">
        <v>53</v>
      </c>
      <c r="F30" s="195"/>
      <c r="G30" s="195" t="s">
        <v>69</v>
      </c>
      <c r="H30" s="41" t="s">
        <v>155</v>
      </c>
      <c r="I30" s="195" t="s">
        <v>100</v>
      </c>
      <c r="J30" s="10">
        <v>43466</v>
      </c>
      <c r="K30" s="10">
        <v>43799</v>
      </c>
      <c r="L30" s="41">
        <v>0.1</v>
      </c>
      <c r="M30" s="41">
        <v>0.3</v>
      </c>
      <c r="N30" s="41">
        <v>0.2</v>
      </c>
      <c r="O30" s="41">
        <v>0.4</v>
      </c>
      <c r="P30" s="119">
        <v>0.3</v>
      </c>
      <c r="Q30" s="54" t="s">
        <v>65</v>
      </c>
      <c r="R30" s="58" t="s">
        <v>530</v>
      </c>
      <c r="S30" s="58" t="s">
        <v>444</v>
      </c>
      <c r="T30" s="119">
        <v>0.6</v>
      </c>
      <c r="U30" s="58" t="s">
        <v>65</v>
      </c>
      <c r="V30" s="58" t="s">
        <v>856</v>
      </c>
      <c r="W30" s="174" t="s">
        <v>643</v>
      </c>
      <c r="X30" s="119">
        <v>1</v>
      </c>
      <c r="Y30" s="58" t="s">
        <v>636</v>
      </c>
      <c r="Z30" s="58" t="s">
        <v>1129</v>
      </c>
      <c r="AA30" s="58" t="s">
        <v>1000</v>
      </c>
    </row>
    <row r="31" spans="1:27" s="123" customFormat="1" ht="179.25" customHeight="1">
      <c r="A31" s="195" t="s">
        <v>26</v>
      </c>
      <c r="B31" s="195" t="s">
        <v>22</v>
      </c>
      <c r="C31" s="195" t="s">
        <v>52</v>
      </c>
      <c r="D31" s="195" t="s">
        <v>154</v>
      </c>
      <c r="E31" s="76" t="s">
        <v>53</v>
      </c>
      <c r="F31" s="195"/>
      <c r="G31" s="195" t="s">
        <v>69</v>
      </c>
      <c r="H31" s="41" t="s">
        <v>155</v>
      </c>
      <c r="I31" s="195" t="s">
        <v>100</v>
      </c>
      <c r="J31" s="10">
        <v>43466</v>
      </c>
      <c r="K31" s="10">
        <v>43830</v>
      </c>
      <c r="L31" s="41">
        <v>0.25</v>
      </c>
      <c r="M31" s="41">
        <v>0.25</v>
      </c>
      <c r="N31" s="41">
        <v>0.25</v>
      </c>
      <c r="O31" s="41">
        <v>0.25</v>
      </c>
      <c r="P31" s="119">
        <v>0.25</v>
      </c>
      <c r="Q31" s="54" t="s">
        <v>65</v>
      </c>
      <c r="R31" s="58" t="s">
        <v>531</v>
      </c>
      <c r="S31" s="58" t="s">
        <v>445</v>
      </c>
      <c r="T31" s="119">
        <v>0.75</v>
      </c>
      <c r="U31" s="54" t="s">
        <v>65</v>
      </c>
      <c r="V31" s="58" t="s">
        <v>857</v>
      </c>
      <c r="W31" s="174" t="s">
        <v>644</v>
      </c>
      <c r="X31" s="119">
        <v>1</v>
      </c>
      <c r="Y31" s="58" t="s">
        <v>636</v>
      </c>
      <c r="Z31" s="58" t="s">
        <v>1001</v>
      </c>
      <c r="AA31" s="58" t="s">
        <v>644</v>
      </c>
    </row>
    <row r="32" spans="1:27" s="271" customFormat="1" ht="179.25" customHeight="1">
      <c r="A32" s="76" t="s">
        <v>28</v>
      </c>
      <c r="B32" s="76" t="s">
        <v>20</v>
      </c>
      <c r="C32" s="76" t="s">
        <v>156</v>
      </c>
      <c r="D32" s="76" t="s">
        <v>118</v>
      </c>
      <c r="E32" s="76" t="s">
        <v>157</v>
      </c>
      <c r="F32" s="76" t="s">
        <v>158</v>
      </c>
      <c r="G32" s="356" t="s">
        <v>69</v>
      </c>
      <c r="H32" s="356" t="s">
        <v>159</v>
      </c>
      <c r="I32" s="76" t="s">
        <v>100</v>
      </c>
      <c r="J32" s="78">
        <v>43466</v>
      </c>
      <c r="K32" s="78">
        <v>43830</v>
      </c>
      <c r="L32" s="77">
        <v>0</v>
      </c>
      <c r="M32" s="77">
        <v>0</v>
      </c>
      <c r="N32" s="77">
        <v>0.5</v>
      </c>
      <c r="O32" s="77">
        <v>1</v>
      </c>
      <c r="P32" s="76" t="s">
        <v>551</v>
      </c>
      <c r="Q32" s="76" t="s">
        <v>101</v>
      </c>
      <c r="R32" s="76" t="s">
        <v>101</v>
      </c>
      <c r="S32" s="122"/>
      <c r="T32" s="24">
        <v>1</v>
      </c>
      <c r="U32" s="82" t="s">
        <v>645</v>
      </c>
      <c r="V32" s="23" t="s">
        <v>858</v>
      </c>
      <c r="W32" s="178" t="s">
        <v>859</v>
      </c>
      <c r="X32" s="24">
        <v>1</v>
      </c>
      <c r="Y32" s="82" t="s">
        <v>1019</v>
      </c>
      <c r="Z32" s="23" t="s">
        <v>1020</v>
      </c>
      <c r="AA32" s="125" t="s">
        <v>859</v>
      </c>
    </row>
    <row r="33" spans="1:28" s="271" customFormat="1" ht="179.25" customHeight="1">
      <c r="A33" s="76" t="s">
        <v>28</v>
      </c>
      <c r="B33" s="76" t="s">
        <v>20</v>
      </c>
      <c r="C33" s="76" t="s">
        <v>160</v>
      </c>
      <c r="D33" s="76" t="s">
        <v>118</v>
      </c>
      <c r="E33" s="76" t="s">
        <v>157</v>
      </c>
      <c r="F33" s="76" t="s">
        <v>161</v>
      </c>
      <c r="G33" s="357"/>
      <c r="H33" s="357"/>
      <c r="I33" s="76" t="s">
        <v>61</v>
      </c>
      <c r="J33" s="78">
        <v>43466</v>
      </c>
      <c r="K33" s="78">
        <v>43830</v>
      </c>
      <c r="L33" s="77">
        <v>0.25</v>
      </c>
      <c r="M33" s="77">
        <v>0.5</v>
      </c>
      <c r="N33" s="77">
        <v>0.75</v>
      </c>
      <c r="O33" s="77">
        <v>1</v>
      </c>
      <c r="P33" s="76" t="s">
        <v>552</v>
      </c>
      <c r="Q33" s="76" t="s">
        <v>566</v>
      </c>
      <c r="R33" s="76" t="s">
        <v>553</v>
      </c>
      <c r="S33" s="122"/>
      <c r="T33" s="24">
        <v>1</v>
      </c>
      <c r="U33" s="23" t="s">
        <v>646</v>
      </c>
      <c r="V33" s="23" t="s">
        <v>860</v>
      </c>
      <c r="W33" s="167" t="s">
        <v>553</v>
      </c>
      <c r="X33" s="24">
        <v>1</v>
      </c>
      <c r="Y33" s="23" t="s">
        <v>1021</v>
      </c>
      <c r="Z33" s="23" t="s">
        <v>1022</v>
      </c>
      <c r="AA33" s="23" t="s">
        <v>553</v>
      </c>
    </row>
    <row r="34" spans="1:28" s="271" customFormat="1" ht="179.25" customHeight="1">
      <c r="A34" s="76" t="s">
        <v>28</v>
      </c>
      <c r="B34" s="76" t="s">
        <v>20</v>
      </c>
      <c r="C34" s="76" t="s">
        <v>162</v>
      </c>
      <c r="D34" s="76" t="s">
        <v>118</v>
      </c>
      <c r="E34" s="76" t="s">
        <v>157</v>
      </c>
      <c r="F34" s="76" t="s">
        <v>163</v>
      </c>
      <c r="G34" s="358"/>
      <c r="H34" s="358"/>
      <c r="I34" s="76" t="s">
        <v>61</v>
      </c>
      <c r="J34" s="78">
        <v>43466</v>
      </c>
      <c r="K34" s="78">
        <v>43830</v>
      </c>
      <c r="L34" s="77">
        <v>0.25</v>
      </c>
      <c r="M34" s="77">
        <v>0.5</v>
      </c>
      <c r="N34" s="77">
        <v>0.75</v>
      </c>
      <c r="O34" s="77">
        <v>1</v>
      </c>
      <c r="P34" s="76" t="s">
        <v>567</v>
      </c>
      <c r="Q34" s="76" t="s">
        <v>101</v>
      </c>
      <c r="R34" s="76" t="s">
        <v>101</v>
      </c>
      <c r="S34" s="122"/>
      <c r="T34" s="24">
        <v>1</v>
      </c>
      <c r="U34" s="114" t="s">
        <v>647</v>
      </c>
      <c r="V34" s="23" t="s">
        <v>648</v>
      </c>
      <c r="W34" s="167" t="s">
        <v>861</v>
      </c>
      <c r="X34" s="24">
        <v>1</v>
      </c>
      <c r="Y34" s="114" t="s">
        <v>1023</v>
      </c>
      <c r="Z34" s="23" t="s">
        <v>1024</v>
      </c>
      <c r="AA34" s="23" t="s">
        <v>861</v>
      </c>
    </row>
    <row r="35" spans="1:28" s="123" customFormat="1" ht="179.25" customHeight="1">
      <c r="A35" s="195" t="s">
        <v>27</v>
      </c>
      <c r="B35" s="195" t="s">
        <v>19</v>
      </c>
      <c r="C35" s="195" t="s">
        <v>181</v>
      </c>
      <c r="D35" s="195" t="s">
        <v>101</v>
      </c>
      <c r="E35" s="76" t="s">
        <v>182</v>
      </c>
      <c r="F35" s="195" t="s">
        <v>183</v>
      </c>
      <c r="G35" s="195" t="s">
        <v>69</v>
      </c>
      <c r="H35" s="41">
        <v>1</v>
      </c>
      <c r="I35" s="195" t="s">
        <v>61</v>
      </c>
      <c r="J35" s="10">
        <v>43466</v>
      </c>
      <c r="K35" s="10">
        <v>43830</v>
      </c>
      <c r="L35" s="71">
        <v>0.15</v>
      </c>
      <c r="M35" s="71">
        <v>0.5</v>
      </c>
      <c r="N35" s="71">
        <v>0.7</v>
      </c>
      <c r="O35" s="71">
        <v>1</v>
      </c>
      <c r="P35" s="128">
        <f>96982028620/204181000000</f>
        <v>0.4749806721487308</v>
      </c>
      <c r="Q35" s="129" t="s">
        <v>446</v>
      </c>
      <c r="R35" s="130" t="s">
        <v>447</v>
      </c>
      <c r="S35" s="130" t="s">
        <v>448</v>
      </c>
      <c r="T35" s="128">
        <f>147160997395/204181000000</f>
        <v>0.72073795992281353</v>
      </c>
      <c r="U35" s="129" t="s">
        <v>811</v>
      </c>
      <c r="V35" s="130" t="s">
        <v>812</v>
      </c>
      <c r="W35" s="179" t="s">
        <v>448</v>
      </c>
      <c r="X35" s="239">
        <f>207207790000/204181000000</f>
        <v>1.0148240531685122</v>
      </c>
      <c r="Y35" s="240" t="s">
        <v>953</v>
      </c>
      <c r="Z35" s="241" t="s">
        <v>954</v>
      </c>
      <c r="AA35" s="242" t="s">
        <v>448</v>
      </c>
      <c r="AB35" s="58" t="s">
        <v>967</v>
      </c>
    </row>
    <row r="36" spans="1:28" s="123" customFormat="1" ht="179.25" customHeight="1">
      <c r="A36" s="195" t="s">
        <v>27</v>
      </c>
      <c r="B36" s="195" t="s">
        <v>19</v>
      </c>
      <c r="C36" s="195" t="s">
        <v>184</v>
      </c>
      <c r="D36" s="195" t="s">
        <v>101</v>
      </c>
      <c r="E36" s="76" t="s">
        <v>182</v>
      </c>
      <c r="F36" s="195" t="s">
        <v>185</v>
      </c>
      <c r="G36" s="195" t="s">
        <v>69</v>
      </c>
      <c r="H36" s="41">
        <v>0.95</v>
      </c>
      <c r="I36" s="195" t="s">
        <v>61</v>
      </c>
      <c r="J36" s="10">
        <v>43466</v>
      </c>
      <c r="K36" s="10">
        <v>43830</v>
      </c>
      <c r="L36" s="71">
        <v>0.25</v>
      </c>
      <c r="M36" s="71">
        <v>0.5</v>
      </c>
      <c r="N36" s="71">
        <v>0.6</v>
      </c>
      <c r="O36" s="71">
        <v>0.95</v>
      </c>
      <c r="P36" s="128">
        <f>13598474765/24738710401</f>
        <v>0.54968405970144329</v>
      </c>
      <c r="Q36" s="129" t="s">
        <v>449</v>
      </c>
      <c r="R36" s="130" t="s">
        <v>450</v>
      </c>
      <c r="S36" s="130" t="s">
        <v>451</v>
      </c>
      <c r="T36" s="128">
        <f>23218228614/29746170962</f>
        <v>0.78054512103963614</v>
      </c>
      <c r="U36" s="129" t="s">
        <v>813</v>
      </c>
      <c r="V36" s="130" t="s">
        <v>814</v>
      </c>
      <c r="W36" s="179" t="s">
        <v>451</v>
      </c>
      <c r="X36" s="239">
        <f>32954081297/ 35559478375</f>
        <v>0.92673129086641159</v>
      </c>
      <c r="Y36" s="240" t="s">
        <v>955</v>
      </c>
      <c r="Z36" s="242" t="s">
        <v>956</v>
      </c>
      <c r="AA36" s="242" t="s">
        <v>451</v>
      </c>
      <c r="AB36" s="58" t="s">
        <v>967</v>
      </c>
    </row>
    <row r="37" spans="1:28" s="123" customFormat="1" ht="179.25" customHeight="1">
      <c r="A37" s="195" t="s">
        <v>27</v>
      </c>
      <c r="B37" s="195" t="s">
        <v>19</v>
      </c>
      <c r="C37" s="195" t="s">
        <v>186</v>
      </c>
      <c r="D37" s="195" t="s">
        <v>101</v>
      </c>
      <c r="E37" s="76" t="s">
        <v>182</v>
      </c>
      <c r="F37" s="195" t="s">
        <v>187</v>
      </c>
      <c r="G37" s="195" t="s">
        <v>69</v>
      </c>
      <c r="H37" s="41">
        <v>0.95</v>
      </c>
      <c r="I37" s="195" t="s">
        <v>61</v>
      </c>
      <c r="J37" s="10">
        <v>43466</v>
      </c>
      <c r="K37" s="10">
        <v>43830</v>
      </c>
      <c r="L37" s="71">
        <v>0.2</v>
      </c>
      <c r="M37" s="71">
        <v>0.3</v>
      </c>
      <c r="N37" s="71">
        <v>0.45</v>
      </c>
      <c r="O37" s="71">
        <v>0.95</v>
      </c>
      <c r="P37" s="131">
        <f>15998913428/115951756761</f>
        <v>0.13797905158933463</v>
      </c>
      <c r="Q37" s="132" t="s">
        <v>452</v>
      </c>
      <c r="R37" s="130" t="s">
        <v>453</v>
      </c>
      <c r="S37" s="130" t="s">
        <v>451</v>
      </c>
      <c r="T37" s="131">
        <f>67653126572/129558813868</f>
        <v>0.52218081157278784</v>
      </c>
      <c r="U37" s="132" t="s">
        <v>815</v>
      </c>
      <c r="V37" s="130" t="s">
        <v>816</v>
      </c>
      <c r="W37" s="179" t="s">
        <v>451</v>
      </c>
      <c r="X37" s="243">
        <f>127767371182/138244797503</f>
        <v>0.92421106247580398</v>
      </c>
      <c r="Y37" s="224" t="s">
        <v>957</v>
      </c>
      <c r="Z37" s="242" t="s">
        <v>958</v>
      </c>
      <c r="AA37" s="242" t="s">
        <v>451</v>
      </c>
      <c r="AB37" s="58" t="s">
        <v>967</v>
      </c>
    </row>
    <row r="38" spans="1:28" s="123" customFormat="1" ht="179.25" customHeight="1">
      <c r="A38" s="195" t="s">
        <v>27</v>
      </c>
      <c r="B38" s="195" t="s">
        <v>19</v>
      </c>
      <c r="C38" s="195" t="s">
        <v>188</v>
      </c>
      <c r="D38" s="195" t="s">
        <v>101</v>
      </c>
      <c r="E38" s="76" t="s">
        <v>182</v>
      </c>
      <c r="F38" s="195" t="s">
        <v>189</v>
      </c>
      <c r="G38" s="195" t="s">
        <v>69</v>
      </c>
      <c r="H38" s="41">
        <v>0.9</v>
      </c>
      <c r="I38" s="195" t="s">
        <v>61</v>
      </c>
      <c r="J38" s="10">
        <v>43466</v>
      </c>
      <c r="K38" s="10">
        <v>43830</v>
      </c>
      <c r="L38" s="71">
        <v>0.2</v>
      </c>
      <c r="M38" s="71">
        <v>0.4</v>
      </c>
      <c r="N38" s="71">
        <v>0.6</v>
      </c>
      <c r="O38" s="71">
        <v>0.9</v>
      </c>
      <c r="P38" s="133">
        <f>3748807980/9742201902</f>
        <v>0.38480089180151339</v>
      </c>
      <c r="Q38" s="54" t="s">
        <v>454</v>
      </c>
      <c r="R38" s="130" t="s">
        <v>455</v>
      </c>
      <c r="S38" s="244" t="s">
        <v>451</v>
      </c>
      <c r="T38" s="133">
        <f>5987144340/12192908986</f>
        <v>0.49103494062610403</v>
      </c>
      <c r="U38" s="54" t="s">
        <v>817</v>
      </c>
      <c r="V38" s="130" t="s">
        <v>818</v>
      </c>
      <c r="W38" s="180" t="s">
        <v>451</v>
      </c>
      <c r="X38" s="239">
        <f>12456593159/13757197717</f>
        <v>0.9054600664499558</v>
      </c>
      <c r="Y38" s="224" t="s">
        <v>959</v>
      </c>
      <c r="Z38" s="242" t="s">
        <v>960</v>
      </c>
      <c r="AA38" s="242" t="s">
        <v>451</v>
      </c>
      <c r="AB38" s="58" t="s">
        <v>967</v>
      </c>
    </row>
    <row r="39" spans="1:28" s="123" customFormat="1" ht="179.25" customHeight="1">
      <c r="A39" s="195" t="s">
        <v>27</v>
      </c>
      <c r="B39" s="195" t="s">
        <v>19</v>
      </c>
      <c r="C39" s="195" t="s">
        <v>190</v>
      </c>
      <c r="D39" s="195" t="s">
        <v>101</v>
      </c>
      <c r="E39" s="76" t="s">
        <v>182</v>
      </c>
      <c r="F39" s="195" t="s">
        <v>280</v>
      </c>
      <c r="G39" s="195" t="s">
        <v>191</v>
      </c>
      <c r="H39" s="195" t="s">
        <v>192</v>
      </c>
      <c r="I39" s="195" t="s">
        <v>193</v>
      </c>
      <c r="J39" s="10">
        <v>43466</v>
      </c>
      <c r="K39" s="10">
        <v>43465</v>
      </c>
      <c r="L39" s="11">
        <v>1</v>
      </c>
      <c r="M39" s="11">
        <v>1</v>
      </c>
      <c r="N39" s="11">
        <v>1</v>
      </c>
      <c r="O39" s="11">
        <v>1</v>
      </c>
      <c r="P39" s="54"/>
      <c r="Q39" s="54" t="s">
        <v>456</v>
      </c>
      <c r="R39" s="134" t="s">
        <v>457</v>
      </c>
      <c r="S39" s="245" t="s">
        <v>568</v>
      </c>
      <c r="T39" s="119">
        <v>1</v>
      </c>
      <c r="U39" s="58" t="s">
        <v>819</v>
      </c>
      <c r="V39" s="134" t="s">
        <v>820</v>
      </c>
      <c r="W39" s="181" t="s">
        <v>568</v>
      </c>
      <c r="X39" s="273"/>
      <c r="Y39" s="279" t="s">
        <v>961</v>
      </c>
      <c r="Z39" s="241" t="s">
        <v>962</v>
      </c>
      <c r="AA39" s="246" t="s">
        <v>568</v>
      </c>
      <c r="AB39" s="58" t="s">
        <v>968</v>
      </c>
    </row>
    <row r="40" spans="1:28" s="123" customFormat="1" ht="179.25" customHeight="1">
      <c r="A40" s="195" t="s">
        <v>27</v>
      </c>
      <c r="B40" s="195" t="s">
        <v>19</v>
      </c>
      <c r="C40" s="195" t="s">
        <v>281</v>
      </c>
      <c r="D40" s="195" t="s">
        <v>101</v>
      </c>
      <c r="E40" s="76" t="s">
        <v>182</v>
      </c>
      <c r="F40" s="195" t="s">
        <v>194</v>
      </c>
      <c r="G40" s="11" t="s">
        <v>69</v>
      </c>
      <c r="H40" s="195" t="s">
        <v>195</v>
      </c>
      <c r="I40" s="195" t="s">
        <v>193</v>
      </c>
      <c r="J40" s="10">
        <v>43466</v>
      </c>
      <c r="K40" s="10">
        <v>43465</v>
      </c>
      <c r="L40" s="11">
        <v>1</v>
      </c>
      <c r="M40" s="11">
        <v>1</v>
      </c>
      <c r="N40" s="11">
        <v>1</v>
      </c>
      <c r="O40" s="11">
        <v>1</v>
      </c>
      <c r="P40" s="54"/>
      <c r="Q40" s="54" t="s">
        <v>458</v>
      </c>
      <c r="R40" s="274" t="s">
        <v>459</v>
      </c>
      <c r="S40" s="247" t="s">
        <v>568</v>
      </c>
      <c r="T40" s="119">
        <v>1</v>
      </c>
      <c r="U40" s="58" t="s">
        <v>821</v>
      </c>
      <c r="V40" s="274" t="s">
        <v>459</v>
      </c>
      <c r="W40" s="182" t="s">
        <v>568</v>
      </c>
      <c r="X40" s="122"/>
      <c r="Y40" s="280" t="s">
        <v>963</v>
      </c>
      <c r="Z40" s="241" t="s">
        <v>964</v>
      </c>
      <c r="AA40" s="246" t="s">
        <v>568</v>
      </c>
      <c r="AB40" s="58" t="s">
        <v>968</v>
      </c>
    </row>
    <row r="41" spans="1:28" s="123" customFormat="1" ht="179.25" customHeight="1">
      <c r="A41" s="195" t="s">
        <v>27</v>
      </c>
      <c r="B41" s="195" t="s">
        <v>19</v>
      </c>
      <c r="C41" s="195" t="s">
        <v>196</v>
      </c>
      <c r="D41" s="195" t="s">
        <v>101</v>
      </c>
      <c r="E41" s="76" t="s">
        <v>182</v>
      </c>
      <c r="F41" s="195" t="s">
        <v>197</v>
      </c>
      <c r="G41" s="11" t="s">
        <v>69</v>
      </c>
      <c r="H41" s="195" t="s">
        <v>198</v>
      </c>
      <c r="I41" s="195" t="s">
        <v>193</v>
      </c>
      <c r="J41" s="10">
        <v>43466</v>
      </c>
      <c r="K41" s="10">
        <v>43465</v>
      </c>
      <c r="L41" s="11">
        <v>0.25</v>
      </c>
      <c r="M41" s="11">
        <v>0.5</v>
      </c>
      <c r="N41" s="11">
        <v>0.75</v>
      </c>
      <c r="O41" s="11">
        <v>1</v>
      </c>
      <c r="P41" s="54"/>
      <c r="Q41" s="54" t="s">
        <v>460</v>
      </c>
      <c r="R41" s="135" t="s">
        <v>461</v>
      </c>
      <c r="S41" s="248" t="s">
        <v>568</v>
      </c>
      <c r="T41" s="119">
        <v>0.75</v>
      </c>
      <c r="U41" s="58" t="s">
        <v>822</v>
      </c>
      <c r="V41" s="135" t="s">
        <v>823</v>
      </c>
      <c r="W41" s="183" t="s">
        <v>568</v>
      </c>
      <c r="X41" s="122"/>
      <c r="Y41" s="281" t="s">
        <v>965</v>
      </c>
      <c r="Z41" s="241" t="s">
        <v>966</v>
      </c>
      <c r="AA41" s="246" t="s">
        <v>568</v>
      </c>
      <c r="AB41" s="58" t="s">
        <v>968</v>
      </c>
    </row>
    <row r="42" spans="1:28" s="123" customFormat="1" ht="179.25" customHeight="1">
      <c r="A42" s="21" t="s">
        <v>26</v>
      </c>
      <c r="B42" s="21" t="s">
        <v>24</v>
      </c>
      <c r="C42" s="21" t="s">
        <v>282</v>
      </c>
      <c r="D42" s="21" t="s">
        <v>110</v>
      </c>
      <c r="E42" s="344" t="s">
        <v>208</v>
      </c>
      <c r="F42" s="21" t="s">
        <v>209</v>
      </c>
      <c r="G42" s="21" t="s">
        <v>69</v>
      </c>
      <c r="H42" s="249">
        <v>1</v>
      </c>
      <c r="I42" s="21" t="s">
        <v>91</v>
      </c>
      <c r="J42" s="250">
        <v>43466</v>
      </c>
      <c r="K42" s="251">
        <v>43830</v>
      </c>
      <c r="L42" s="249">
        <v>0</v>
      </c>
      <c r="M42" s="249">
        <v>0.5</v>
      </c>
      <c r="N42" s="249">
        <v>0.5</v>
      </c>
      <c r="O42" s="11">
        <v>1</v>
      </c>
      <c r="P42" s="41">
        <f>3/5</f>
        <v>0.6</v>
      </c>
      <c r="Q42" s="195" t="s">
        <v>353</v>
      </c>
      <c r="R42" s="195" t="s">
        <v>354</v>
      </c>
      <c r="S42" s="58" t="s">
        <v>569</v>
      </c>
      <c r="T42" s="24">
        <f>4/5</f>
        <v>0.8</v>
      </c>
      <c r="U42" s="24" t="s">
        <v>720</v>
      </c>
      <c r="V42" s="23" t="s">
        <v>721</v>
      </c>
      <c r="W42" s="167" t="s">
        <v>862</v>
      </c>
      <c r="X42" s="24">
        <f>5/5</f>
        <v>1</v>
      </c>
      <c r="Y42" s="24" t="s">
        <v>1025</v>
      </c>
      <c r="Z42" s="23" t="s">
        <v>1026</v>
      </c>
      <c r="AA42" s="195" t="s">
        <v>1130</v>
      </c>
    </row>
    <row r="43" spans="1:28" s="123" customFormat="1" ht="179.25" customHeight="1">
      <c r="A43" s="21" t="s">
        <v>26</v>
      </c>
      <c r="B43" s="21" t="s">
        <v>24</v>
      </c>
      <c r="C43" s="21" t="s">
        <v>252</v>
      </c>
      <c r="D43" s="21" t="s">
        <v>110</v>
      </c>
      <c r="E43" s="344" t="s">
        <v>208</v>
      </c>
      <c r="F43" s="21" t="s">
        <v>210</v>
      </c>
      <c r="G43" s="21" t="s">
        <v>69</v>
      </c>
      <c r="H43" s="249">
        <v>1</v>
      </c>
      <c r="I43" s="21" t="s">
        <v>61</v>
      </c>
      <c r="J43" s="252">
        <v>43466</v>
      </c>
      <c r="K43" s="253">
        <v>43830</v>
      </c>
      <c r="L43" s="249">
        <v>0.25</v>
      </c>
      <c r="M43" s="249">
        <v>0.5</v>
      </c>
      <c r="N43" s="249">
        <v>0.75</v>
      </c>
      <c r="O43" s="11">
        <v>1</v>
      </c>
      <c r="P43" s="41">
        <f>6/9</f>
        <v>0.66666666666666663</v>
      </c>
      <c r="Q43" s="195" t="s">
        <v>355</v>
      </c>
      <c r="R43" s="195" t="s">
        <v>356</v>
      </c>
      <c r="S43" s="58" t="s">
        <v>570</v>
      </c>
      <c r="T43" s="24">
        <f>9/11</f>
        <v>0.81818181818181823</v>
      </c>
      <c r="U43" s="24" t="s">
        <v>722</v>
      </c>
      <c r="V43" s="23" t="s">
        <v>863</v>
      </c>
      <c r="W43" s="167" t="s">
        <v>864</v>
      </c>
      <c r="X43" s="24">
        <f>12/9</f>
        <v>1.3333333333333333</v>
      </c>
      <c r="Y43" s="24" t="s">
        <v>1027</v>
      </c>
      <c r="Z43" s="23" t="s">
        <v>1131</v>
      </c>
      <c r="AA43" s="195" t="s">
        <v>1132</v>
      </c>
    </row>
    <row r="44" spans="1:28" s="123" customFormat="1" ht="179.25" customHeight="1">
      <c r="A44" s="21" t="s">
        <v>28</v>
      </c>
      <c r="B44" s="21" t="s">
        <v>20</v>
      </c>
      <c r="C44" s="21" t="s">
        <v>283</v>
      </c>
      <c r="D44" s="21" t="s">
        <v>110</v>
      </c>
      <c r="E44" s="344" t="s">
        <v>208</v>
      </c>
      <c r="F44" s="21" t="s">
        <v>211</v>
      </c>
      <c r="G44" s="21" t="s">
        <v>69</v>
      </c>
      <c r="H44" s="249">
        <v>1</v>
      </c>
      <c r="I44" s="21" t="s">
        <v>61</v>
      </c>
      <c r="J44" s="252">
        <v>43466</v>
      </c>
      <c r="K44" s="253">
        <v>43830</v>
      </c>
      <c r="L44" s="249">
        <v>0.25</v>
      </c>
      <c r="M44" s="249">
        <v>0.5</v>
      </c>
      <c r="N44" s="249">
        <v>0.75</v>
      </c>
      <c r="O44" s="11">
        <v>1</v>
      </c>
      <c r="P44" s="41">
        <f>6/14</f>
        <v>0.42857142857142855</v>
      </c>
      <c r="Q44" s="195" t="s">
        <v>357</v>
      </c>
      <c r="R44" s="195" t="s">
        <v>571</v>
      </c>
      <c r="S44" s="196" t="s">
        <v>865</v>
      </c>
      <c r="T44" s="24">
        <f>8/14</f>
        <v>0.5714285714285714</v>
      </c>
      <c r="U44" s="23" t="s">
        <v>723</v>
      </c>
      <c r="V44" s="23" t="s">
        <v>724</v>
      </c>
      <c r="W44" s="167" t="s">
        <v>866</v>
      </c>
      <c r="X44" s="24">
        <f>11/14</f>
        <v>0.7857142857142857</v>
      </c>
      <c r="Y44" s="23" t="s">
        <v>1028</v>
      </c>
      <c r="Z44" s="23" t="s">
        <v>1133</v>
      </c>
      <c r="AA44" s="195" t="s">
        <v>1134</v>
      </c>
    </row>
    <row r="45" spans="1:28" s="123" customFormat="1" ht="179.25" customHeight="1">
      <c r="A45" s="21" t="s">
        <v>28</v>
      </c>
      <c r="B45" s="21" t="s">
        <v>20</v>
      </c>
      <c r="C45" s="21" t="s">
        <v>253</v>
      </c>
      <c r="D45" s="21" t="s">
        <v>110</v>
      </c>
      <c r="E45" s="344" t="s">
        <v>208</v>
      </c>
      <c r="F45" s="21" t="s">
        <v>212</v>
      </c>
      <c r="G45" s="21" t="s">
        <v>69</v>
      </c>
      <c r="H45" s="249">
        <v>1</v>
      </c>
      <c r="I45" s="21" t="s">
        <v>61</v>
      </c>
      <c r="J45" s="250">
        <v>43466</v>
      </c>
      <c r="K45" s="251">
        <v>43830</v>
      </c>
      <c r="L45" s="249">
        <v>0.25</v>
      </c>
      <c r="M45" s="249">
        <v>0.5</v>
      </c>
      <c r="N45" s="249">
        <v>0.75</v>
      </c>
      <c r="O45" s="11">
        <v>1</v>
      </c>
      <c r="P45" s="41">
        <f>4/12</f>
        <v>0.33333333333333331</v>
      </c>
      <c r="Q45" s="195" t="s">
        <v>358</v>
      </c>
      <c r="R45" s="195" t="s">
        <v>359</v>
      </c>
      <c r="S45" s="196" t="s">
        <v>572</v>
      </c>
      <c r="T45" s="24">
        <f>9/12</f>
        <v>0.75</v>
      </c>
      <c r="U45" s="23" t="s">
        <v>725</v>
      </c>
      <c r="V45" s="139" t="s">
        <v>726</v>
      </c>
      <c r="W45" s="282" t="s">
        <v>867</v>
      </c>
      <c r="X45" s="24">
        <f>12/12</f>
        <v>1</v>
      </c>
      <c r="Y45" s="23" t="s">
        <v>1029</v>
      </c>
      <c r="Z45" s="139" t="s">
        <v>1030</v>
      </c>
      <c r="AA45" s="195" t="s">
        <v>1135</v>
      </c>
    </row>
    <row r="46" spans="1:28" s="123" customFormat="1" ht="179.25" customHeight="1">
      <c r="A46" s="369" t="s">
        <v>29</v>
      </c>
      <c r="B46" s="369" t="s">
        <v>24</v>
      </c>
      <c r="C46" s="21" t="s">
        <v>254</v>
      </c>
      <c r="D46" s="21" t="s">
        <v>110</v>
      </c>
      <c r="E46" s="344" t="s">
        <v>33</v>
      </c>
      <c r="F46" s="21" t="s">
        <v>213</v>
      </c>
      <c r="G46" s="21" t="s">
        <v>69</v>
      </c>
      <c r="H46" s="254">
        <v>0.8</v>
      </c>
      <c r="I46" s="21" t="s">
        <v>61</v>
      </c>
      <c r="J46" s="255">
        <v>43466</v>
      </c>
      <c r="K46" s="255">
        <v>43830</v>
      </c>
      <c r="L46" s="249">
        <v>0.4</v>
      </c>
      <c r="M46" s="249">
        <v>0.4</v>
      </c>
      <c r="N46" s="249">
        <v>0.8</v>
      </c>
      <c r="O46" s="11">
        <v>0.8</v>
      </c>
      <c r="P46" s="256">
        <v>0.4</v>
      </c>
      <c r="Q46" s="257" t="s">
        <v>360</v>
      </c>
      <c r="R46" s="257" t="s">
        <v>361</v>
      </c>
      <c r="S46" s="257" t="s">
        <v>573</v>
      </c>
      <c r="T46" s="102">
        <v>0.4</v>
      </c>
      <c r="U46" s="283" t="s">
        <v>360</v>
      </c>
      <c r="V46" s="283" t="s">
        <v>727</v>
      </c>
      <c r="W46" s="284" t="s">
        <v>728</v>
      </c>
      <c r="X46" s="24">
        <v>0.8</v>
      </c>
      <c r="Y46" s="23" t="s">
        <v>1031</v>
      </c>
      <c r="Z46" s="139" t="s">
        <v>1032</v>
      </c>
      <c r="AA46" s="195" t="s">
        <v>1033</v>
      </c>
    </row>
    <row r="47" spans="1:28" s="123" customFormat="1" ht="179.25" customHeight="1">
      <c r="A47" s="370"/>
      <c r="B47" s="370"/>
      <c r="C47" s="21" t="s">
        <v>284</v>
      </c>
      <c r="D47" s="21" t="s">
        <v>110</v>
      </c>
      <c r="E47" s="344" t="s">
        <v>33</v>
      </c>
      <c r="F47" s="21" t="s">
        <v>214</v>
      </c>
      <c r="G47" s="21" t="s">
        <v>69</v>
      </c>
      <c r="H47" s="249">
        <v>1</v>
      </c>
      <c r="I47" s="21" t="s">
        <v>91</v>
      </c>
      <c r="J47" s="255">
        <v>43466</v>
      </c>
      <c r="K47" s="255">
        <v>43830</v>
      </c>
      <c r="L47" s="249">
        <v>0.5</v>
      </c>
      <c r="M47" s="249">
        <v>0.5</v>
      </c>
      <c r="N47" s="249">
        <v>1</v>
      </c>
      <c r="O47" s="11">
        <v>1</v>
      </c>
      <c r="P47" s="256">
        <v>0.5</v>
      </c>
      <c r="Q47" s="257" t="s">
        <v>362</v>
      </c>
      <c r="R47" s="257" t="s">
        <v>574</v>
      </c>
      <c r="S47" s="257" t="s">
        <v>575</v>
      </c>
      <c r="T47" s="102">
        <v>0.75</v>
      </c>
      <c r="U47" s="283" t="s">
        <v>729</v>
      </c>
      <c r="V47" s="283" t="s">
        <v>868</v>
      </c>
      <c r="W47" s="284" t="s">
        <v>869</v>
      </c>
      <c r="X47" s="24">
        <v>1</v>
      </c>
      <c r="Y47" s="23" t="s">
        <v>1034</v>
      </c>
      <c r="Z47" s="139" t="s">
        <v>1035</v>
      </c>
      <c r="AA47" s="195" t="s">
        <v>1036</v>
      </c>
    </row>
    <row r="48" spans="1:28" s="123" customFormat="1" ht="179.25" customHeight="1">
      <c r="A48" s="369" t="s">
        <v>29</v>
      </c>
      <c r="B48" s="369" t="s">
        <v>24</v>
      </c>
      <c r="C48" s="206" t="s">
        <v>255</v>
      </c>
      <c r="D48" s="21" t="s">
        <v>110</v>
      </c>
      <c r="E48" s="344" t="s">
        <v>33</v>
      </c>
      <c r="F48" s="21" t="s">
        <v>215</v>
      </c>
      <c r="G48" s="21" t="s">
        <v>69</v>
      </c>
      <c r="H48" s="249">
        <v>1</v>
      </c>
      <c r="I48" s="21" t="s">
        <v>91</v>
      </c>
      <c r="J48" s="255">
        <v>43466</v>
      </c>
      <c r="K48" s="255">
        <v>43556</v>
      </c>
      <c r="L48" s="249">
        <v>0</v>
      </c>
      <c r="M48" s="249">
        <v>1</v>
      </c>
      <c r="N48" s="249">
        <v>1</v>
      </c>
      <c r="O48" s="11">
        <v>1</v>
      </c>
      <c r="P48" s="256">
        <v>1</v>
      </c>
      <c r="Q48" s="256" t="s">
        <v>363</v>
      </c>
      <c r="R48" s="257" t="s">
        <v>364</v>
      </c>
      <c r="S48" s="258" t="s">
        <v>365</v>
      </c>
      <c r="T48" s="136">
        <v>1</v>
      </c>
      <c r="U48" s="207" t="s">
        <v>730</v>
      </c>
      <c r="V48" s="283" t="s">
        <v>731</v>
      </c>
      <c r="W48" s="284" t="s">
        <v>365</v>
      </c>
      <c r="X48" s="24">
        <v>1</v>
      </c>
      <c r="Y48" s="23" t="s">
        <v>1037</v>
      </c>
      <c r="Z48" s="139" t="s">
        <v>1038</v>
      </c>
      <c r="AA48" s="195" t="s">
        <v>1039</v>
      </c>
    </row>
    <row r="49" spans="1:27" s="123" customFormat="1" ht="179.25" customHeight="1">
      <c r="A49" s="370"/>
      <c r="B49" s="370"/>
      <c r="C49" s="206" t="s">
        <v>256</v>
      </c>
      <c r="D49" s="21" t="s">
        <v>110</v>
      </c>
      <c r="E49" s="344" t="s">
        <v>33</v>
      </c>
      <c r="F49" s="21" t="s">
        <v>216</v>
      </c>
      <c r="G49" s="21" t="s">
        <v>69</v>
      </c>
      <c r="H49" s="249">
        <v>1</v>
      </c>
      <c r="I49" s="21" t="s">
        <v>61</v>
      </c>
      <c r="J49" s="255">
        <v>43466</v>
      </c>
      <c r="K49" s="255">
        <v>43556</v>
      </c>
      <c r="L49" s="249">
        <v>0.2</v>
      </c>
      <c r="M49" s="249">
        <v>0.4</v>
      </c>
      <c r="N49" s="249">
        <v>0.7</v>
      </c>
      <c r="O49" s="11">
        <v>1</v>
      </c>
      <c r="P49" s="259">
        <v>0.45889999999999997</v>
      </c>
      <c r="Q49" s="256" t="s">
        <v>366</v>
      </c>
      <c r="R49" s="257" t="s">
        <v>367</v>
      </c>
      <c r="S49" s="258" t="s">
        <v>368</v>
      </c>
      <c r="T49" s="137">
        <v>0.57999999999999996</v>
      </c>
      <c r="U49" s="23" t="s">
        <v>732</v>
      </c>
      <c r="V49" s="195" t="s">
        <v>733</v>
      </c>
      <c r="W49" s="167" t="s">
        <v>368</v>
      </c>
      <c r="X49" s="24">
        <v>1.08</v>
      </c>
      <c r="Y49" s="23" t="s">
        <v>1040</v>
      </c>
      <c r="Z49" s="139" t="s">
        <v>1041</v>
      </c>
      <c r="AA49" s="195" t="s">
        <v>1042</v>
      </c>
    </row>
    <row r="50" spans="1:27" s="123" customFormat="1" ht="179.25" customHeight="1">
      <c r="A50" s="369" t="s">
        <v>28</v>
      </c>
      <c r="B50" s="369" t="s">
        <v>24</v>
      </c>
      <c r="C50" s="206" t="s">
        <v>257</v>
      </c>
      <c r="D50" s="21" t="s">
        <v>110</v>
      </c>
      <c r="E50" s="344" t="s">
        <v>208</v>
      </c>
      <c r="F50" s="21" t="s">
        <v>217</v>
      </c>
      <c r="G50" s="22" t="s">
        <v>69</v>
      </c>
      <c r="H50" s="260">
        <v>1</v>
      </c>
      <c r="I50" s="22" t="s">
        <v>100</v>
      </c>
      <c r="J50" s="261">
        <v>43466</v>
      </c>
      <c r="K50" s="261">
        <v>43555</v>
      </c>
      <c r="L50" s="260">
        <v>1</v>
      </c>
      <c r="M50" s="260">
        <v>1</v>
      </c>
      <c r="N50" s="260">
        <v>1</v>
      </c>
      <c r="O50" s="11">
        <v>1</v>
      </c>
      <c r="P50" s="204">
        <f>1/1</f>
        <v>1</v>
      </c>
      <c r="Q50" s="201" t="s">
        <v>369</v>
      </c>
      <c r="R50" s="201" t="s">
        <v>370</v>
      </c>
      <c r="S50" s="258" t="s">
        <v>576</v>
      </c>
      <c r="T50" s="105">
        <f>1/1</f>
        <v>1</v>
      </c>
      <c r="U50" s="203" t="s">
        <v>369</v>
      </c>
      <c r="V50" s="285" t="s">
        <v>370</v>
      </c>
      <c r="W50" s="286" t="s">
        <v>734</v>
      </c>
      <c r="X50" s="24">
        <f>1/1</f>
        <v>1</v>
      </c>
      <c r="Y50" s="195" t="s">
        <v>369</v>
      </c>
      <c r="Z50" s="139" t="s">
        <v>370</v>
      </c>
      <c r="AA50" s="195" t="s">
        <v>1043</v>
      </c>
    </row>
    <row r="51" spans="1:27" s="123" customFormat="1" ht="179.25" customHeight="1">
      <c r="A51" s="371"/>
      <c r="B51" s="371"/>
      <c r="C51" s="206" t="s">
        <v>285</v>
      </c>
      <c r="D51" s="21" t="s">
        <v>110</v>
      </c>
      <c r="E51" s="344" t="s">
        <v>208</v>
      </c>
      <c r="F51" s="21" t="s">
        <v>218</v>
      </c>
      <c r="G51" s="22" t="s">
        <v>69</v>
      </c>
      <c r="H51" s="260">
        <v>1</v>
      </c>
      <c r="I51" s="22" t="s">
        <v>100</v>
      </c>
      <c r="J51" s="261">
        <v>43556</v>
      </c>
      <c r="K51" s="261">
        <v>43646</v>
      </c>
      <c r="L51" s="260">
        <v>0</v>
      </c>
      <c r="M51" s="260">
        <v>1</v>
      </c>
      <c r="N51" s="260">
        <v>1</v>
      </c>
      <c r="O51" s="11">
        <v>1</v>
      </c>
      <c r="P51" s="41">
        <v>1</v>
      </c>
      <c r="Q51" s="195" t="s">
        <v>371</v>
      </c>
      <c r="R51" s="195" t="s">
        <v>372</v>
      </c>
      <c r="S51" s="258" t="s">
        <v>577</v>
      </c>
      <c r="T51" s="24">
        <v>1</v>
      </c>
      <c r="U51" s="139" t="s">
        <v>371</v>
      </c>
      <c r="V51" s="139" t="s">
        <v>372</v>
      </c>
      <c r="W51" s="167" t="s">
        <v>870</v>
      </c>
      <c r="X51" s="24">
        <v>1</v>
      </c>
      <c r="Y51" s="139" t="s">
        <v>371</v>
      </c>
      <c r="Z51" s="139" t="s">
        <v>372</v>
      </c>
      <c r="AA51" s="195" t="s">
        <v>1136</v>
      </c>
    </row>
    <row r="52" spans="1:27" s="123" customFormat="1" ht="179.25" customHeight="1">
      <c r="A52" s="370"/>
      <c r="B52" s="370"/>
      <c r="C52" s="206" t="s">
        <v>258</v>
      </c>
      <c r="D52" s="21" t="s">
        <v>110</v>
      </c>
      <c r="E52" s="344" t="s">
        <v>208</v>
      </c>
      <c r="F52" s="21" t="s">
        <v>219</v>
      </c>
      <c r="G52" s="22" t="s">
        <v>69</v>
      </c>
      <c r="H52" s="260">
        <v>1</v>
      </c>
      <c r="I52" s="22" t="s">
        <v>61</v>
      </c>
      <c r="J52" s="261">
        <v>43647</v>
      </c>
      <c r="K52" s="262">
        <v>43830</v>
      </c>
      <c r="L52" s="260">
        <v>0</v>
      </c>
      <c r="M52" s="260">
        <v>0</v>
      </c>
      <c r="N52" s="260">
        <v>0.5</v>
      </c>
      <c r="O52" s="11">
        <v>1</v>
      </c>
      <c r="P52" s="138">
        <v>0</v>
      </c>
      <c r="Q52" s="263" t="s">
        <v>101</v>
      </c>
      <c r="R52" s="203" t="s">
        <v>373</v>
      </c>
      <c r="S52" s="264" t="s">
        <v>101</v>
      </c>
      <c r="T52" s="138">
        <f>9/20</f>
        <v>0.45</v>
      </c>
      <c r="U52" s="203" t="s">
        <v>735</v>
      </c>
      <c r="V52" s="203" t="s">
        <v>736</v>
      </c>
      <c r="W52" s="287" t="s">
        <v>871</v>
      </c>
      <c r="X52" s="138">
        <f>20/20</f>
        <v>1</v>
      </c>
      <c r="Y52" s="203" t="s">
        <v>1044</v>
      </c>
      <c r="Z52" s="203" t="s">
        <v>1045</v>
      </c>
      <c r="AA52" s="203" t="s">
        <v>1137</v>
      </c>
    </row>
    <row r="53" spans="1:27" s="123" customFormat="1" ht="179.25" customHeight="1">
      <c r="A53" s="21" t="s">
        <v>28</v>
      </c>
      <c r="B53" s="21" t="s">
        <v>24</v>
      </c>
      <c r="C53" s="206" t="s">
        <v>259</v>
      </c>
      <c r="D53" s="21" t="s">
        <v>110</v>
      </c>
      <c r="E53" s="344" t="s">
        <v>33</v>
      </c>
      <c r="F53" s="21" t="s">
        <v>220</v>
      </c>
      <c r="G53" s="22" t="s">
        <v>69</v>
      </c>
      <c r="H53" s="260">
        <v>1</v>
      </c>
      <c r="I53" s="22" t="s">
        <v>100</v>
      </c>
      <c r="J53" s="261">
        <v>43466</v>
      </c>
      <c r="K53" s="261">
        <v>43555</v>
      </c>
      <c r="L53" s="260">
        <v>1</v>
      </c>
      <c r="M53" s="260">
        <v>1</v>
      </c>
      <c r="N53" s="260">
        <v>1</v>
      </c>
      <c r="O53" s="11">
        <v>1</v>
      </c>
      <c r="P53" s="249">
        <f>1/1</f>
        <v>1</v>
      </c>
      <c r="Q53" s="265">
        <v>1</v>
      </c>
      <c r="R53" s="265" t="s">
        <v>374</v>
      </c>
      <c r="S53" s="258" t="s">
        <v>578</v>
      </c>
      <c r="T53" s="24">
        <v>1</v>
      </c>
      <c r="U53" s="139">
        <v>1</v>
      </c>
      <c r="V53" s="139" t="s">
        <v>374</v>
      </c>
      <c r="W53" s="167" t="s">
        <v>737</v>
      </c>
      <c r="X53" s="41">
        <v>1</v>
      </c>
      <c r="Y53" s="195">
        <v>1</v>
      </c>
      <c r="Z53" s="195" t="s">
        <v>374</v>
      </c>
      <c r="AA53" s="176" t="s">
        <v>1046</v>
      </c>
    </row>
    <row r="54" spans="1:27" s="123" customFormat="1" ht="179.25" customHeight="1">
      <c r="A54" s="21" t="s">
        <v>28</v>
      </c>
      <c r="B54" s="21" t="s">
        <v>24</v>
      </c>
      <c r="C54" s="206" t="s">
        <v>260</v>
      </c>
      <c r="D54" s="21" t="s">
        <v>110</v>
      </c>
      <c r="E54" s="344" t="s">
        <v>33</v>
      </c>
      <c r="F54" s="21" t="s">
        <v>221</v>
      </c>
      <c r="G54" s="22" t="s">
        <v>69</v>
      </c>
      <c r="H54" s="260">
        <v>1</v>
      </c>
      <c r="I54" s="22" t="s">
        <v>91</v>
      </c>
      <c r="J54" s="261">
        <v>43466</v>
      </c>
      <c r="K54" s="261">
        <v>43830</v>
      </c>
      <c r="L54" s="260">
        <v>0</v>
      </c>
      <c r="M54" s="260">
        <v>0.5</v>
      </c>
      <c r="N54" s="260">
        <v>0.5</v>
      </c>
      <c r="O54" s="11">
        <v>1</v>
      </c>
      <c r="P54" s="266">
        <v>0.5</v>
      </c>
      <c r="Q54" s="267">
        <v>1</v>
      </c>
      <c r="R54" s="267" t="s">
        <v>375</v>
      </c>
      <c r="S54" s="258" t="s">
        <v>579</v>
      </c>
      <c r="T54" s="24">
        <v>0.75</v>
      </c>
      <c r="U54" s="139">
        <v>1</v>
      </c>
      <c r="V54" s="139" t="s">
        <v>738</v>
      </c>
      <c r="W54" s="167" t="s">
        <v>872</v>
      </c>
      <c r="X54" s="41">
        <v>1</v>
      </c>
      <c r="Y54" s="195">
        <v>1</v>
      </c>
      <c r="Z54" s="195" t="s">
        <v>738</v>
      </c>
      <c r="AA54" s="176" t="s">
        <v>1047</v>
      </c>
    </row>
    <row r="55" spans="1:27" s="123" customFormat="1" ht="179.25" customHeight="1">
      <c r="A55" s="21" t="s">
        <v>28</v>
      </c>
      <c r="B55" s="21" t="s">
        <v>24</v>
      </c>
      <c r="C55" s="206" t="s">
        <v>261</v>
      </c>
      <c r="D55" s="21" t="s">
        <v>110</v>
      </c>
      <c r="E55" s="344" t="s">
        <v>33</v>
      </c>
      <c r="F55" s="21" t="s">
        <v>222</v>
      </c>
      <c r="G55" s="22" t="s">
        <v>69</v>
      </c>
      <c r="H55" s="260">
        <v>1</v>
      </c>
      <c r="I55" s="22" t="s">
        <v>100</v>
      </c>
      <c r="J55" s="261">
        <v>43466</v>
      </c>
      <c r="K55" s="261">
        <v>43830</v>
      </c>
      <c r="L55" s="260">
        <v>0</v>
      </c>
      <c r="M55" s="260">
        <v>0</v>
      </c>
      <c r="N55" s="260">
        <v>0</v>
      </c>
      <c r="O55" s="11">
        <v>1</v>
      </c>
      <c r="P55" s="266">
        <v>0.5</v>
      </c>
      <c r="Q55" s="267">
        <v>1</v>
      </c>
      <c r="R55" s="267" t="s">
        <v>376</v>
      </c>
      <c r="S55" s="258" t="s">
        <v>580</v>
      </c>
      <c r="T55" s="24">
        <v>0.75</v>
      </c>
      <c r="U55" s="139">
        <v>1</v>
      </c>
      <c r="V55" s="139" t="s">
        <v>739</v>
      </c>
      <c r="W55" s="167" t="s">
        <v>873</v>
      </c>
      <c r="X55" s="41">
        <v>1</v>
      </c>
      <c r="Y55" s="195">
        <v>1</v>
      </c>
      <c r="Z55" s="195" t="s">
        <v>739</v>
      </c>
      <c r="AA55" s="176" t="s">
        <v>1048</v>
      </c>
    </row>
    <row r="56" spans="1:27" s="123" customFormat="1" ht="179.25" customHeight="1">
      <c r="A56" s="21" t="s">
        <v>29</v>
      </c>
      <c r="B56" s="21" t="s">
        <v>24</v>
      </c>
      <c r="C56" s="206" t="s">
        <v>262</v>
      </c>
      <c r="D56" s="21" t="s">
        <v>110</v>
      </c>
      <c r="E56" s="344" t="s">
        <v>33</v>
      </c>
      <c r="F56" s="21" t="s">
        <v>223</v>
      </c>
      <c r="G56" s="21" t="s">
        <v>69</v>
      </c>
      <c r="H56" s="249">
        <v>1</v>
      </c>
      <c r="I56" s="21" t="s">
        <v>61</v>
      </c>
      <c r="J56" s="261">
        <v>43466</v>
      </c>
      <c r="K56" s="261">
        <v>43830</v>
      </c>
      <c r="L56" s="260">
        <v>0.25</v>
      </c>
      <c r="M56" s="260">
        <v>0.5</v>
      </c>
      <c r="N56" s="260">
        <v>0.75</v>
      </c>
      <c r="O56" s="11">
        <v>1</v>
      </c>
      <c r="P56" s="266">
        <f>3/6</f>
        <v>0.5</v>
      </c>
      <c r="Q56" s="267" t="s">
        <v>377</v>
      </c>
      <c r="R56" s="267" t="s">
        <v>378</v>
      </c>
      <c r="S56" s="258" t="s">
        <v>581</v>
      </c>
      <c r="T56" s="24">
        <v>0.67</v>
      </c>
      <c r="U56" s="139" t="s">
        <v>740</v>
      </c>
      <c r="V56" s="139" t="s">
        <v>741</v>
      </c>
      <c r="W56" s="167" t="s">
        <v>874</v>
      </c>
      <c r="X56" s="41">
        <v>1</v>
      </c>
      <c r="Y56" s="195" t="s">
        <v>1049</v>
      </c>
      <c r="Z56" s="195" t="s">
        <v>1050</v>
      </c>
      <c r="AA56" s="176" t="s">
        <v>1051</v>
      </c>
    </row>
    <row r="57" spans="1:27" s="123" customFormat="1" ht="179.25" customHeight="1">
      <c r="A57" s="21" t="s">
        <v>29</v>
      </c>
      <c r="B57" s="21" t="s">
        <v>24</v>
      </c>
      <c r="C57" s="206" t="s">
        <v>263</v>
      </c>
      <c r="D57" s="21" t="s">
        <v>110</v>
      </c>
      <c r="E57" s="344" t="s">
        <v>33</v>
      </c>
      <c r="F57" s="21" t="s">
        <v>224</v>
      </c>
      <c r="G57" s="21" t="s">
        <v>69</v>
      </c>
      <c r="H57" s="249">
        <v>1</v>
      </c>
      <c r="I57" s="21" t="s">
        <v>61</v>
      </c>
      <c r="J57" s="261">
        <v>43466</v>
      </c>
      <c r="K57" s="261">
        <v>43830</v>
      </c>
      <c r="L57" s="260">
        <v>0.25</v>
      </c>
      <c r="M57" s="260">
        <v>0.5</v>
      </c>
      <c r="N57" s="260">
        <v>0.75</v>
      </c>
      <c r="O57" s="11">
        <v>1</v>
      </c>
      <c r="P57" s="266">
        <f>4/8</f>
        <v>0.5</v>
      </c>
      <c r="Q57" s="267" t="s">
        <v>379</v>
      </c>
      <c r="R57" s="267" t="s">
        <v>380</v>
      </c>
      <c r="S57" s="258" t="s">
        <v>581</v>
      </c>
      <c r="T57" s="24">
        <v>0.63</v>
      </c>
      <c r="U57" s="139" t="s">
        <v>742</v>
      </c>
      <c r="V57" s="139" t="s">
        <v>743</v>
      </c>
      <c r="W57" s="167" t="s">
        <v>874</v>
      </c>
      <c r="X57" s="41">
        <v>1</v>
      </c>
      <c r="Y57" s="195" t="s">
        <v>1052</v>
      </c>
      <c r="Z57" s="195" t="s">
        <v>1053</v>
      </c>
      <c r="AA57" s="176" t="s">
        <v>1054</v>
      </c>
    </row>
    <row r="58" spans="1:27" s="123" customFormat="1" ht="179.25" customHeight="1">
      <c r="A58" s="21" t="s">
        <v>29</v>
      </c>
      <c r="B58" s="21" t="s">
        <v>24</v>
      </c>
      <c r="C58" s="21" t="s">
        <v>264</v>
      </c>
      <c r="D58" s="21" t="s">
        <v>118</v>
      </c>
      <c r="E58" s="344" t="s">
        <v>34</v>
      </c>
      <c r="F58" s="21" t="s">
        <v>225</v>
      </c>
      <c r="G58" s="21" t="s">
        <v>69</v>
      </c>
      <c r="H58" s="249">
        <v>1</v>
      </c>
      <c r="I58" s="21" t="s">
        <v>61</v>
      </c>
      <c r="J58" s="261">
        <v>43466</v>
      </c>
      <c r="K58" s="261">
        <v>43830</v>
      </c>
      <c r="L58" s="260">
        <v>0</v>
      </c>
      <c r="M58" s="260">
        <v>0.2</v>
      </c>
      <c r="N58" s="260">
        <v>0.5</v>
      </c>
      <c r="O58" s="11">
        <v>1</v>
      </c>
      <c r="P58" s="256">
        <f>(2/6)*70%</f>
        <v>0.23333333333333331</v>
      </c>
      <c r="Q58" s="257" t="s">
        <v>381</v>
      </c>
      <c r="R58" s="257" t="s">
        <v>382</v>
      </c>
      <c r="S58" s="257" t="s">
        <v>582</v>
      </c>
      <c r="T58" s="52">
        <v>0.67</v>
      </c>
      <c r="U58" s="103" t="s">
        <v>744</v>
      </c>
      <c r="V58" s="103" t="s">
        <v>745</v>
      </c>
      <c r="W58" s="288" t="s">
        <v>875</v>
      </c>
      <c r="X58" s="119">
        <v>0.67</v>
      </c>
      <c r="Y58" s="58" t="s">
        <v>744</v>
      </c>
      <c r="Z58" s="58" t="s">
        <v>1055</v>
      </c>
      <c r="AA58" s="58" t="s">
        <v>1138</v>
      </c>
    </row>
    <row r="59" spans="1:27" s="123" customFormat="1" ht="179.25" customHeight="1">
      <c r="A59" s="369" t="s">
        <v>28</v>
      </c>
      <c r="B59" s="369" t="s">
        <v>24</v>
      </c>
      <c r="C59" s="206" t="s">
        <v>286</v>
      </c>
      <c r="D59" s="21" t="s">
        <v>110</v>
      </c>
      <c r="E59" s="344" t="s">
        <v>208</v>
      </c>
      <c r="F59" s="21" t="s">
        <v>217</v>
      </c>
      <c r="G59" s="21" t="s">
        <v>69</v>
      </c>
      <c r="H59" s="249">
        <v>1</v>
      </c>
      <c r="I59" s="22" t="s">
        <v>100</v>
      </c>
      <c r="J59" s="252">
        <v>43466</v>
      </c>
      <c r="K59" s="252">
        <v>43555</v>
      </c>
      <c r="L59" s="260">
        <v>1</v>
      </c>
      <c r="M59" s="260">
        <v>1</v>
      </c>
      <c r="N59" s="260">
        <v>1</v>
      </c>
      <c r="O59" s="11">
        <v>1</v>
      </c>
      <c r="P59" s="104">
        <v>1</v>
      </c>
      <c r="Q59" s="195" t="s">
        <v>369</v>
      </c>
      <c r="R59" s="195" t="s">
        <v>583</v>
      </c>
      <c r="S59" s="58" t="s">
        <v>584</v>
      </c>
      <c r="T59" s="104">
        <v>1</v>
      </c>
      <c r="U59" s="195" t="s">
        <v>369</v>
      </c>
      <c r="V59" s="195" t="s">
        <v>876</v>
      </c>
      <c r="W59" s="178" t="s">
        <v>1139</v>
      </c>
      <c r="X59" s="104">
        <v>1</v>
      </c>
      <c r="Y59" s="195" t="s">
        <v>369</v>
      </c>
      <c r="Z59" s="195" t="s">
        <v>876</v>
      </c>
      <c r="AA59" s="58" t="s">
        <v>1140</v>
      </c>
    </row>
    <row r="60" spans="1:27" s="123" customFormat="1" ht="179.25" customHeight="1">
      <c r="A60" s="371"/>
      <c r="B60" s="371"/>
      <c r="C60" s="206" t="s">
        <v>265</v>
      </c>
      <c r="D60" s="21" t="s">
        <v>110</v>
      </c>
      <c r="E60" s="344" t="s">
        <v>208</v>
      </c>
      <c r="F60" s="21" t="s">
        <v>226</v>
      </c>
      <c r="G60" s="21" t="s">
        <v>69</v>
      </c>
      <c r="H60" s="249">
        <v>1</v>
      </c>
      <c r="I60" s="22" t="s">
        <v>100</v>
      </c>
      <c r="J60" s="252">
        <v>43466</v>
      </c>
      <c r="K60" s="252">
        <v>43555</v>
      </c>
      <c r="L60" s="260">
        <v>1</v>
      </c>
      <c r="M60" s="260">
        <v>1</v>
      </c>
      <c r="N60" s="260">
        <v>1</v>
      </c>
      <c r="O60" s="11">
        <v>1</v>
      </c>
      <c r="P60" s="140">
        <f>1/1</f>
        <v>1</v>
      </c>
      <c r="Q60" s="268" t="s">
        <v>383</v>
      </c>
      <c r="R60" s="275" t="s">
        <v>384</v>
      </c>
      <c r="S60" s="202" t="s">
        <v>585</v>
      </c>
      <c r="T60" s="140">
        <f>1/1</f>
        <v>1</v>
      </c>
      <c r="U60" s="268" t="s">
        <v>383</v>
      </c>
      <c r="V60" s="275" t="s">
        <v>384</v>
      </c>
      <c r="W60" s="289" t="s">
        <v>746</v>
      </c>
      <c r="X60" s="140">
        <f>1/1</f>
        <v>1</v>
      </c>
      <c r="Y60" s="268" t="s">
        <v>383</v>
      </c>
      <c r="Z60" s="275" t="s">
        <v>384</v>
      </c>
      <c r="AA60" s="202" t="s">
        <v>1056</v>
      </c>
    </row>
    <row r="61" spans="1:27" s="123" customFormat="1" ht="179.25" customHeight="1">
      <c r="A61" s="371"/>
      <c r="B61" s="371"/>
      <c r="C61" s="206" t="s">
        <v>266</v>
      </c>
      <c r="D61" s="21" t="s">
        <v>110</v>
      </c>
      <c r="E61" s="344" t="s">
        <v>208</v>
      </c>
      <c r="F61" s="21" t="s">
        <v>219</v>
      </c>
      <c r="G61" s="22" t="s">
        <v>69</v>
      </c>
      <c r="H61" s="260">
        <v>1</v>
      </c>
      <c r="I61" s="22" t="s">
        <v>61</v>
      </c>
      <c r="J61" s="261">
        <v>43466</v>
      </c>
      <c r="K61" s="262">
        <v>43830</v>
      </c>
      <c r="L61" s="260">
        <v>0.25</v>
      </c>
      <c r="M61" s="260">
        <v>0.5</v>
      </c>
      <c r="N61" s="260">
        <v>0.75</v>
      </c>
      <c r="O61" s="11">
        <v>1</v>
      </c>
      <c r="P61" s="104">
        <v>0.46</v>
      </c>
      <c r="Q61" s="195" t="s">
        <v>385</v>
      </c>
      <c r="R61" s="195" t="s">
        <v>386</v>
      </c>
      <c r="S61" s="195" t="s">
        <v>586</v>
      </c>
      <c r="T61" s="104">
        <v>0.69</v>
      </c>
      <c r="U61" s="195" t="s">
        <v>747</v>
      </c>
      <c r="V61" s="195" t="s">
        <v>386</v>
      </c>
      <c r="W61" s="178" t="s">
        <v>1141</v>
      </c>
      <c r="X61" s="104">
        <v>0.93520000000000003</v>
      </c>
      <c r="Y61" s="195" t="s">
        <v>1057</v>
      </c>
      <c r="Z61" s="195" t="s">
        <v>1142</v>
      </c>
      <c r="AA61" s="58" t="s">
        <v>1143</v>
      </c>
    </row>
    <row r="62" spans="1:27" s="123" customFormat="1" ht="179.25" customHeight="1">
      <c r="A62" s="371"/>
      <c r="B62" s="371"/>
      <c r="C62" s="206" t="s">
        <v>287</v>
      </c>
      <c r="D62" s="21" t="s">
        <v>110</v>
      </c>
      <c r="E62" s="344" t="s">
        <v>208</v>
      </c>
      <c r="F62" s="21" t="s">
        <v>227</v>
      </c>
      <c r="G62" s="22" t="s">
        <v>69</v>
      </c>
      <c r="H62" s="260">
        <v>1</v>
      </c>
      <c r="I62" s="22" t="s">
        <v>100</v>
      </c>
      <c r="J62" s="252">
        <v>43466</v>
      </c>
      <c r="K62" s="252">
        <v>43555</v>
      </c>
      <c r="L62" s="260">
        <v>1</v>
      </c>
      <c r="M62" s="260">
        <v>1</v>
      </c>
      <c r="N62" s="260">
        <v>1</v>
      </c>
      <c r="O62" s="11">
        <v>1</v>
      </c>
      <c r="P62" s="117">
        <v>1</v>
      </c>
      <c r="Q62" s="195" t="s">
        <v>369</v>
      </c>
      <c r="R62" s="195" t="s">
        <v>387</v>
      </c>
      <c r="S62" s="195" t="s">
        <v>587</v>
      </c>
      <c r="T62" s="117">
        <v>1</v>
      </c>
      <c r="U62" s="195" t="s">
        <v>369</v>
      </c>
      <c r="V62" s="195" t="s">
        <v>387</v>
      </c>
      <c r="W62" s="176" t="s">
        <v>1144</v>
      </c>
      <c r="X62" s="117">
        <v>1</v>
      </c>
      <c r="Y62" s="195" t="s">
        <v>369</v>
      </c>
      <c r="Z62" s="195" t="s">
        <v>387</v>
      </c>
      <c r="AA62" s="195" t="s">
        <v>1145</v>
      </c>
    </row>
    <row r="63" spans="1:27" s="123" customFormat="1" ht="179.25" customHeight="1">
      <c r="A63" s="371"/>
      <c r="B63" s="371"/>
      <c r="C63" s="290" t="s">
        <v>288</v>
      </c>
      <c r="D63" s="21" t="s">
        <v>110</v>
      </c>
      <c r="E63" s="344" t="s">
        <v>208</v>
      </c>
      <c r="F63" s="21" t="s">
        <v>228</v>
      </c>
      <c r="G63" s="22" t="s">
        <v>69</v>
      </c>
      <c r="H63" s="260">
        <v>1</v>
      </c>
      <c r="I63" s="22" t="s">
        <v>100</v>
      </c>
      <c r="J63" s="252">
        <v>43466</v>
      </c>
      <c r="K63" s="252">
        <v>43555</v>
      </c>
      <c r="L63" s="260">
        <v>1</v>
      </c>
      <c r="M63" s="260">
        <v>1</v>
      </c>
      <c r="N63" s="260">
        <v>1</v>
      </c>
      <c r="O63" s="11">
        <v>1</v>
      </c>
      <c r="P63" s="104">
        <f>1/1</f>
        <v>1</v>
      </c>
      <c r="Q63" s="195" t="s">
        <v>383</v>
      </c>
      <c r="R63" s="195" t="s">
        <v>877</v>
      </c>
      <c r="S63" s="195" t="s">
        <v>588</v>
      </c>
      <c r="T63" s="141">
        <f>1/1</f>
        <v>1</v>
      </c>
      <c r="U63" s="201" t="s">
        <v>383</v>
      </c>
      <c r="V63" s="201" t="s">
        <v>877</v>
      </c>
      <c r="W63" s="291" t="s">
        <v>748</v>
      </c>
      <c r="X63" s="141">
        <f>1/1</f>
        <v>1</v>
      </c>
      <c r="Y63" s="201" t="s">
        <v>383</v>
      </c>
      <c r="Z63" s="201" t="s">
        <v>1058</v>
      </c>
      <c r="AA63" s="201" t="s">
        <v>1059</v>
      </c>
    </row>
    <row r="64" spans="1:27" s="123" customFormat="1" ht="179.25" customHeight="1">
      <c r="A64" s="371"/>
      <c r="B64" s="371"/>
      <c r="C64" s="290" t="s">
        <v>289</v>
      </c>
      <c r="D64" s="21" t="s">
        <v>110</v>
      </c>
      <c r="E64" s="344" t="s">
        <v>208</v>
      </c>
      <c r="F64" s="21" t="s">
        <v>219</v>
      </c>
      <c r="G64" s="22" t="s">
        <v>69</v>
      </c>
      <c r="H64" s="260">
        <v>1</v>
      </c>
      <c r="I64" s="22" t="s">
        <v>61</v>
      </c>
      <c r="J64" s="261">
        <v>43466</v>
      </c>
      <c r="K64" s="262">
        <v>43830</v>
      </c>
      <c r="L64" s="260">
        <v>0</v>
      </c>
      <c r="M64" s="260">
        <v>0.3</v>
      </c>
      <c r="N64" s="260">
        <v>0.6</v>
      </c>
      <c r="O64" s="11">
        <v>1</v>
      </c>
      <c r="P64" s="104">
        <v>0.48</v>
      </c>
      <c r="Q64" s="195" t="s">
        <v>388</v>
      </c>
      <c r="R64" s="195" t="s">
        <v>386</v>
      </c>
      <c r="S64" s="58" t="s">
        <v>589</v>
      </c>
      <c r="T64" s="41">
        <f>2/10</f>
        <v>0.2</v>
      </c>
      <c r="U64" s="195" t="s">
        <v>749</v>
      </c>
      <c r="V64" s="195" t="s">
        <v>750</v>
      </c>
      <c r="W64" s="176" t="s">
        <v>1146</v>
      </c>
      <c r="X64" s="24">
        <f>10/10</f>
        <v>1</v>
      </c>
      <c r="Y64" s="23" t="s">
        <v>1060</v>
      </c>
      <c r="Z64" s="139" t="s">
        <v>1061</v>
      </c>
      <c r="AA64" s="195" t="s">
        <v>1147</v>
      </c>
    </row>
    <row r="65" spans="1:27" s="123" customFormat="1" ht="179.25" customHeight="1">
      <c r="A65" s="354" t="s">
        <v>28</v>
      </c>
      <c r="B65" s="354" t="s">
        <v>24</v>
      </c>
      <c r="C65" s="195" t="s">
        <v>267</v>
      </c>
      <c r="D65" s="21" t="s">
        <v>118</v>
      </c>
      <c r="E65" s="344" t="s">
        <v>34</v>
      </c>
      <c r="F65" s="21" t="s">
        <v>229</v>
      </c>
      <c r="G65" s="21" t="s">
        <v>69</v>
      </c>
      <c r="H65" s="249">
        <v>1</v>
      </c>
      <c r="I65" s="22" t="s">
        <v>230</v>
      </c>
      <c r="J65" s="261">
        <v>43472</v>
      </c>
      <c r="K65" s="261">
        <v>43677</v>
      </c>
      <c r="L65" s="260">
        <v>0.6</v>
      </c>
      <c r="M65" s="260">
        <v>0.8</v>
      </c>
      <c r="N65" s="260">
        <v>1</v>
      </c>
      <c r="O65" s="11">
        <v>1</v>
      </c>
      <c r="P65" s="269">
        <f>(10/16)*100</f>
        <v>62.5</v>
      </c>
      <c r="Q65" s="269" t="s">
        <v>389</v>
      </c>
      <c r="R65" s="257" t="s">
        <v>590</v>
      </c>
      <c r="S65" s="257" t="s">
        <v>591</v>
      </c>
      <c r="T65" s="104">
        <v>0.56000000000000005</v>
      </c>
      <c r="U65" s="23" t="s">
        <v>751</v>
      </c>
      <c r="V65" s="23" t="s">
        <v>752</v>
      </c>
      <c r="W65" s="167" t="s">
        <v>753</v>
      </c>
      <c r="X65" s="54">
        <v>62.5</v>
      </c>
      <c r="Y65" s="54" t="s">
        <v>389</v>
      </c>
      <c r="Z65" s="58" t="s">
        <v>1062</v>
      </c>
      <c r="AA65" s="58" t="s">
        <v>1148</v>
      </c>
    </row>
    <row r="66" spans="1:27" s="123" customFormat="1" ht="179.25" customHeight="1">
      <c r="A66" s="354"/>
      <c r="B66" s="354"/>
      <c r="C66" s="195" t="s">
        <v>268</v>
      </c>
      <c r="D66" s="21" t="s">
        <v>118</v>
      </c>
      <c r="E66" s="344" t="s">
        <v>34</v>
      </c>
      <c r="F66" s="21" t="s">
        <v>231</v>
      </c>
      <c r="G66" s="21" t="s">
        <v>69</v>
      </c>
      <c r="H66" s="249">
        <v>1</v>
      </c>
      <c r="I66" s="22" t="s">
        <v>232</v>
      </c>
      <c r="J66" s="261">
        <v>43525</v>
      </c>
      <c r="K66" s="261">
        <v>43830</v>
      </c>
      <c r="L66" s="260">
        <v>0</v>
      </c>
      <c r="M66" s="260">
        <v>0</v>
      </c>
      <c r="N66" s="260">
        <v>0.5</v>
      </c>
      <c r="O66" s="11">
        <v>1</v>
      </c>
      <c r="P66" s="269" t="s">
        <v>179</v>
      </c>
      <c r="Q66" s="269" t="s">
        <v>179</v>
      </c>
      <c r="R66" s="269" t="s">
        <v>179</v>
      </c>
      <c r="S66" s="269" t="s">
        <v>179</v>
      </c>
      <c r="T66" s="104">
        <v>0.1</v>
      </c>
      <c r="U66" s="142" t="s">
        <v>754</v>
      </c>
      <c r="V66" s="23" t="s">
        <v>755</v>
      </c>
      <c r="W66" s="167" t="s">
        <v>756</v>
      </c>
      <c r="X66" s="119">
        <v>0.4</v>
      </c>
      <c r="Y66" s="54" t="s">
        <v>636</v>
      </c>
      <c r="Z66" s="58" t="s">
        <v>1063</v>
      </c>
      <c r="AA66" s="58" t="s">
        <v>1064</v>
      </c>
    </row>
    <row r="67" spans="1:27" s="123" customFormat="1" ht="179.25" customHeight="1">
      <c r="T67" s="123">
        <v>52</v>
      </c>
      <c r="Y67" s="123">
        <v>59</v>
      </c>
    </row>
    <row r="68" spans="1:27" ht="179.25" customHeight="1">
      <c r="L68" s="271"/>
    </row>
  </sheetData>
  <autoFilter ref="A1:W66" xr:uid="{5CE4E963-2BDC-460D-A20F-A641DC2FD73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autoFilter>
  <mergeCells count="45">
    <mergeCell ref="M18:M20"/>
    <mergeCell ref="I1:I3"/>
    <mergeCell ref="J1:K1"/>
    <mergeCell ref="J2:J3"/>
    <mergeCell ref="K2:K3"/>
    <mergeCell ref="L1:O1"/>
    <mergeCell ref="I18:I20"/>
    <mergeCell ref="J18:J20"/>
    <mergeCell ref="K18:K20"/>
    <mergeCell ref="N18:N20"/>
    <mergeCell ref="O18:O20"/>
    <mergeCell ref="H1:H3"/>
    <mergeCell ref="B18:B20"/>
    <mergeCell ref="H18:H20"/>
    <mergeCell ref="D18:D20"/>
    <mergeCell ref="E18:E20"/>
    <mergeCell ref="F18:F20"/>
    <mergeCell ref="G18:G20"/>
    <mergeCell ref="A65:A66"/>
    <mergeCell ref="B65:B66"/>
    <mergeCell ref="A50:A52"/>
    <mergeCell ref="B50:B52"/>
    <mergeCell ref="A59:A64"/>
    <mergeCell ref="B59:B64"/>
    <mergeCell ref="A46:A47"/>
    <mergeCell ref="B46:B47"/>
    <mergeCell ref="A48:A49"/>
    <mergeCell ref="B48:B49"/>
    <mergeCell ref="G32:G34"/>
    <mergeCell ref="H32:H34"/>
    <mergeCell ref="A18:A20"/>
    <mergeCell ref="L18:L20"/>
    <mergeCell ref="X1:AA1"/>
    <mergeCell ref="X2:AA2"/>
    <mergeCell ref="T1:W1"/>
    <mergeCell ref="T2:W2"/>
    <mergeCell ref="P1:S1"/>
    <mergeCell ref="P2:S2"/>
    <mergeCell ref="A1:A3"/>
    <mergeCell ref="B1:B3"/>
    <mergeCell ref="C1:C3"/>
    <mergeCell ref="D1:D3"/>
    <mergeCell ref="E1:E3"/>
    <mergeCell ref="F1:F3"/>
    <mergeCell ref="G1:G3"/>
  </mergeCells>
  <hyperlinks>
    <hyperlink ref="S26" r:id="rId1" xr:uid="{00000000-0004-0000-0300-000000000000}"/>
    <hyperlink ref="S11" r:id="rId2" xr:uid="{00000000-0004-0000-0300-000001000000}"/>
    <hyperlink ref="S49" r:id="rId3" display="https://drive.google.com/drive/folders/1Y7qPr49C7N9HKr3JYu6_4nXoz0JHDAks" xr:uid="{00000000-0004-0000-0300-000002000000}"/>
    <hyperlink ref="S48" r:id="rId4" display="http://icfes.gov.co/documents/20143/1314993/7%20Plan%20Estrategico%20de%20Tecnologias%20de%20la%20Informacion%20y%20las-Comunicaciones-PETIC.pdf" xr:uid="{00000000-0004-0000-0300-000003000000}"/>
    <hyperlink ref="S53" r:id="rId5" display="https://drive.google.com/drive/folders/1TUNXrdc2w9hHayxnAG5lQZsNtoqRbKV1" xr:uid="{00000000-0004-0000-0300-000004000000}"/>
    <hyperlink ref="S56" r:id="rId6" display="https://drive.google.com/drive/folders/1TUNXrdc2w9hHayxnAG5lQZsNtoqRbKV1" xr:uid="{00000000-0004-0000-0300-000005000000}"/>
    <hyperlink ref="S57" r:id="rId7" display="https://drive.google.com/drive/folders/1TUNXrdc2w9hHayxnAG5lQZsNtoqRbKV1" xr:uid="{00000000-0004-0000-0300-000006000000}"/>
    <hyperlink ref="S13" r:id="rId8" display="\\ICFESSERV5\academica$\EXAMEN ESTADO AC\AC20191\Manuales_Calificacion" xr:uid="{00000000-0004-0000-0300-000007000000}"/>
    <hyperlink ref="S8" r:id="rId9" display="\\icfesserv5\planeacion$\2019\Proyectos SPI" xr:uid="{0A99B08D-1F5B-42AF-8C09-4F797CF0C7A0}"/>
    <hyperlink ref="S6" r:id="rId10" display="\\icfesserv5\planeacion$\2019\Desarrollo Organizacional\PAAC\MONITOREO OAP" xr:uid="{E9ED73A3-B03C-4057-A114-1C673DB4BEEB}"/>
    <hyperlink ref="W11" r:id="rId11" xr:uid="{F4202518-A013-4232-8548-CE2B37F1DB18}"/>
    <hyperlink ref="W48" r:id="rId12" display="http://icfes.gov.co/documents/20143/1314993/7 Plan Estrategico de Tecnologias de la Informacion y las-Comunicaciones-PETIC.pdf" xr:uid="{B0F2729F-A71F-4BDE-8B98-45BFC7E0EF50}"/>
    <hyperlink ref="W58" r:id="rId13" display="https://drive.google.com/drive/folders/1teO6UEQOSP6TtAlXFANkLEpxQpVlxTGa_x000a__x000a_WS ConsultaANI (RNEC):_x000a_Documentacion_Requerimiento_WS_RNEC_24072019_x000a_Correo 14082019_Aclaraciones WS RNEC_x000a_Correo 16082019_Aclaraciones adicionales de la RNEC_x000a__x000a_WS ConsultaResultados:_x000a_Documentacion_Requerimiento_WS_ConsultaResultados_V2_1_11092019_x000a__x000a_WS Recaudo:_x000a_Solicitud de Despliegue - WS Recaudo1_0_x000a_Documento_evidencias_Nivel2_ServicioConsultaRecaudo_ICFES_05092019_x000a_Documento_evidencias_Nivel2_ServicioNotificacionRecaudo_05092019_x000a_IO_FORMATO_FICHA_DE_SERVICIO V2_ICFES_RECAUDO_CONSULTA_18092019_x000a_IO_FORMATO_FICHA_DE_SERVICIO V2_ICFES_RECAUDO_NOTIFICACION_18092019_x000a__x000a_WS SIMAT (MEN):_x000a_Comunicación Externa General Via Mail-2019-EE-109418 (resultado pruebas)_x000a_Correo 19072019_Entrega WS - SIMAT v1.0" xr:uid="{ADF9AFB5-AE5E-4D0A-87C7-54DA9764249F}"/>
    <hyperlink ref="W6" r:id="rId14" display="\\icfesserv5\planeacion$\2019\Desarrollo Organizacional\PAAC\MONITOREO OAP" xr:uid="{20E06A9E-38B8-1942-A88D-9DA26A17EFF7}"/>
    <hyperlink ref="AA5" r:id="rId15" xr:uid="{9F941D1B-E278-4CD6-B8FC-9891EE234A43}"/>
    <hyperlink ref="AA11" r:id="rId16" xr:uid="{D5BFFE35-2A56-459D-8BE4-5C46BE722820}"/>
  </hyperlinks>
  <pageMargins left="0.7" right="0.7" top="0.75" bottom="0.75" header="0.3" footer="0.3"/>
  <pageSetup orientation="portrait" r:id="rId17"/>
  <drawing r:id="rId18"/>
  <legacyDrawing r:id="rId19"/>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0000000}">
          <x14:formula1>
            <xm:f>'Perspectivas '!$B$3:$B$6</xm:f>
          </x14:formula1>
          <xm:sqref>A6 A11</xm:sqref>
        </x14:dataValidation>
        <x14:dataValidation type="list" allowBlank="1" showInputMessage="1" showErrorMessage="1" xr:uid="{00000000-0002-0000-0300-000001000000}">
          <x14:formula1>
            <xm:f>'Perspectivas '!$E$3:$E$11</xm:f>
          </x14:formula1>
          <xm:sqref>B6</xm:sqref>
        </x14:dataValidation>
        <x14:dataValidation type="list" allowBlank="1" showInputMessage="1" showErrorMessage="1" xr:uid="{00000000-0002-0000-0300-000002000000}">
          <x14:formula1>
            <xm:f>'C:\Users\cynthiLu10\Library\Containers\com.microsoft.Excel\Data\Documents\icfesserv5\planeacion$\2019\Plan de Acción Institucional\[Formato Plan de Acción Institucional 2019_Direccionamiento Es..xlsx]Perspectivas '!#REF!</xm:f>
          </x14:formula1>
          <xm:sqref>A4:B5 A29:B31 A28 A18:B18 A21:B25</xm:sqref>
        </x14:dataValidation>
        <x14:dataValidation type="list" allowBlank="1" showInputMessage="1" showErrorMessage="1" xr:uid="{00000000-0002-0000-0300-000003000000}">
          <x14:formula1>
            <xm:f>'C:\Users\cynthiLu10\Library\Containers\com.microsoft.Excel\Data\Documents\icfesserv5\planeacion$\2019\Plan de Acción Institucional\[Formato Plan de Acción Institucional 2019_calidad.xlsx]Perspectivas '!#REF!</xm:f>
          </x14:formula1>
          <xm:sqref>A7:B7</xm:sqref>
        </x14:dataValidation>
        <x14:dataValidation type="list" allowBlank="1" showInputMessage="1" showErrorMessage="1" xr:uid="{00000000-0002-0000-0300-000004000000}">
          <x14:formula1>
            <xm:f>'\Users\cynthiLu10\Library\Containers\com.microsoft.Excel\Data\Documents\C:\Users\cbeltran\Downloads\[Formato Plan de Acción Institucional 2019_20181220.xlsx]Perspectivas '!#REF!</xm:f>
          </x14:formula1>
          <xm:sqref>A32:B34</xm:sqref>
        </x14:dataValidation>
        <x14:dataValidation type="list" allowBlank="1" showInputMessage="1" showErrorMessage="1" xr:uid="{00000000-0002-0000-0300-000005000000}">
          <x14:formula1>
            <xm:f>'C:\Users\cynthiLu10\Library\Containers\com.microsoft.Excel\Data\Documents\icfesserv5\planeacion$\2019\Plan de Acción Institucional\[Formato Plan de Acción Institucional 2019 NN_Presupuesto_OK.xlsx]Perspectivas '!#REF!</xm:f>
          </x14:formula1>
          <xm:sqref>A8:B10</xm:sqref>
        </x14:dataValidation>
        <x14:dataValidation type="list" allowBlank="1" showInputMessage="1" showErrorMessage="1" xr:uid="{00000000-0002-0000-0300-000006000000}">
          <x14:formula1>
            <xm:f>'C:\Users\cynthiLu10\Library\Containers\com.microsoft.Excel\Data\Documents\icfesserv5\planeacion$\2019\Plan de Acción Institucional\[Plan de Acción SASG (1).xlsx]Perspectivas '!#REF!</xm:f>
          </x14:formula1>
          <xm:sqref>B11</xm:sqref>
        </x14:dataValidation>
        <x14:dataValidation type="list" allowBlank="1" showInputMessage="1" showErrorMessage="1" xr:uid="{00000000-0002-0000-0300-000007000000}">
          <x14:formula1>
            <xm:f>'C:\Users\cynthiLu10\Library\Containers\com.microsoft.Excel\Data\Documents\icfesserv5\planeacion$\2019\Plan de Acción Institucional\[Plan de Acción SFC.xlsx]Perspectivas '!#REF!</xm:f>
          </x14:formula1>
          <xm:sqref>A35:B41</xm:sqref>
        </x14:dataValidation>
        <x14:dataValidation type="list" allowBlank="1" showInputMessage="1" showErrorMessage="1" xr:uid="{00000000-0002-0000-0300-000008000000}">
          <x14:formula1>
            <xm:f>'\Users\cynthiLu10\Library\Containers\com.microsoft.Excel\Data\Documents\C:\Users\cbeltran\Downloads\[Formato Plan de Acción Institucional 2019_SE.xlsx]Perspectivas '!#REF!</xm:f>
          </x14:formula1>
          <xm:sqref>A12:B17</xm:sqref>
        </x14:dataValidation>
        <x14:dataValidation type="list" allowBlank="1" showErrorMessage="1" xr:uid="{00000000-0002-0000-0300-000009000000}">
          <x14:formula1>
            <xm:f>'\Users\cynthiLu10\Library\Containers\com.microsoft.Excel\Data\Documents\C:\Users\cbeltran\Downloads\[DTI_Plan Acción Institucional 2019 V1.xlsx]Perspectivas '!#REF!</xm:f>
          </x14:formula1>
          <xm:sqref>A48:B48 A50:B50 A42:B46 A53:B59 A65:B65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9"/>
  <sheetViews>
    <sheetView topLeftCell="A25" zoomScale="60" zoomScaleNormal="60" workbookViewId="0">
      <selection activeCell="Z5" sqref="Z5"/>
    </sheetView>
  </sheetViews>
  <sheetFormatPr baseColWidth="10" defaultColWidth="11.44140625" defaultRowHeight="14.4"/>
  <cols>
    <col min="1" max="1" width="15.33203125" style="9" bestFit="1" customWidth="1"/>
    <col min="2" max="2" width="15" style="9" bestFit="1" customWidth="1"/>
    <col min="3" max="3" width="23" style="9" bestFit="1" customWidth="1"/>
    <col min="4" max="4" width="26.88671875" style="9" bestFit="1" customWidth="1"/>
    <col min="5" max="5" width="16.44140625" style="9" bestFit="1" customWidth="1"/>
    <col min="6" max="6" width="26.33203125" style="9" customWidth="1"/>
    <col min="7" max="7" width="11.44140625" style="9"/>
    <col min="8" max="8" width="12.44140625" style="9" bestFit="1" customWidth="1"/>
    <col min="9" max="9" width="18.6640625" style="9" bestFit="1" customWidth="1"/>
    <col min="10" max="11" width="16.88671875" style="9" bestFit="1" customWidth="1"/>
    <col min="12" max="12" width="16" style="9" bestFit="1" customWidth="1"/>
    <col min="13" max="13" width="16.6640625" style="9" bestFit="1" customWidth="1"/>
    <col min="14" max="14" width="17.33203125" style="9" bestFit="1" customWidth="1"/>
    <col min="15" max="15" width="17.6640625" style="9" bestFit="1" customWidth="1"/>
    <col min="16" max="16" width="11.44140625" style="9" hidden="1" customWidth="1"/>
    <col min="17" max="19" width="0" style="9" hidden="1" customWidth="1"/>
    <col min="20" max="20" width="15.33203125" style="9" hidden="1" customWidth="1"/>
    <col min="21" max="21" width="18.33203125" style="9" hidden="1" customWidth="1"/>
    <col min="22" max="22" width="21.44140625" style="9" hidden="1" customWidth="1"/>
    <col min="23" max="23" width="22.33203125" style="9" hidden="1" customWidth="1"/>
    <col min="24" max="24" width="15.33203125" style="9" customWidth="1"/>
    <col min="25" max="25" width="17.44140625" style="9" bestFit="1" customWidth="1"/>
    <col min="26" max="26" width="86.88671875" style="9" customWidth="1"/>
    <col min="27" max="27" width="29.88671875" style="9" customWidth="1"/>
    <col min="28" max="16384" width="11.44140625" style="9"/>
  </cols>
  <sheetData>
    <row r="1" spans="1:27" ht="16.5" customHeight="1">
      <c r="A1" s="347" t="s">
        <v>0</v>
      </c>
      <c r="B1" s="347" t="s">
        <v>14</v>
      </c>
      <c r="C1" s="347" t="s">
        <v>1</v>
      </c>
      <c r="D1" s="347" t="s">
        <v>2</v>
      </c>
      <c r="E1" s="347" t="s">
        <v>3</v>
      </c>
      <c r="F1" s="347" t="s">
        <v>54</v>
      </c>
      <c r="G1" s="347" t="s">
        <v>4</v>
      </c>
      <c r="H1" s="347" t="s">
        <v>15</v>
      </c>
      <c r="I1" s="347" t="s">
        <v>16</v>
      </c>
      <c r="J1" s="349" t="s">
        <v>5</v>
      </c>
      <c r="K1" s="349"/>
      <c r="L1" s="349" t="s">
        <v>6</v>
      </c>
      <c r="M1" s="349"/>
      <c r="N1" s="349"/>
      <c r="O1" s="349"/>
      <c r="P1" s="345"/>
      <c r="Q1" s="345"/>
      <c r="R1" s="345"/>
      <c r="S1" s="345"/>
      <c r="T1" s="345"/>
      <c r="U1" s="345"/>
      <c r="V1" s="345"/>
      <c r="W1" s="345"/>
      <c r="X1" s="345"/>
      <c r="Y1" s="345"/>
      <c r="Z1" s="345"/>
      <c r="AA1" s="345"/>
    </row>
    <row r="2" spans="1:27" ht="33" customHeight="1">
      <c r="A2" s="368"/>
      <c r="B2" s="368"/>
      <c r="C2" s="380"/>
      <c r="D2" s="380"/>
      <c r="E2" s="380"/>
      <c r="F2" s="368"/>
      <c r="G2" s="380"/>
      <c r="H2" s="380"/>
      <c r="I2" s="380"/>
      <c r="J2" s="353" t="s">
        <v>7</v>
      </c>
      <c r="K2" s="353" t="s">
        <v>8</v>
      </c>
      <c r="L2" s="199" t="s">
        <v>9</v>
      </c>
      <c r="M2" s="199" t="s">
        <v>10</v>
      </c>
      <c r="N2" s="199" t="s">
        <v>11</v>
      </c>
      <c r="O2" s="199" t="s">
        <v>12</v>
      </c>
      <c r="P2" s="376" t="s">
        <v>10</v>
      </c>
      <c r="Q2" s="377"/>
      <c r="R2" s="377"/>
      <c r="S2" s="378"/>
      <c r="T2" s="376" t="s">
        <v>11</v>
      </c>
      <c r="U2" s="377"/>
      <c r="V2" s="377"/>
      <c r="W2" s="378"/>
      <c r="X2" s="379" t="s">
        <v>12</v>
      </c>
      <c r="Y2" s="379"/>
      <c r="Z2" s="379"/>
      <c r="AA2" s="379"/>
    </row>
    <row r="3" spans="1:27" ht="96" customHeight="1">
      <c r="A3" s="368"/>
      <c r="B3" s="368"/>
      <c r="C3" s="380"/>
      <c r="D3" s="380"/>
      <c r="E3" s="380"/>
      <c r="F3" s="368"/>
      <c r="G3" s="380"/>
      <c r="H3" s="380"/>
      <c r="I3" s="380"/>
      <c r="J3" s="353"/>
      <c r="K3" s="353"/>
      <c r="L3" s="200" t="s">
        <v>13</v>
      </c>
      <c r="M3" s="200" t="s">
        <v>13</v>
      </c>
      <c r="N3" s="200" t="s">
        <v>13</v>
      </c>
      <c r="O3" s="200" t="s">
        <v>13</v>
      </c>
      <c r="P3" s="37" t="s">
        <v>304</v>
      </c>
      <c r="Q3" s="37" t="s">
        <v>305</v>
      </c>
      <c r="R3" s="37" t="s">
        <v>306</v>
      </c>
      <c r="S3" s="37" t="s">
        <v>307</v>
      </c>
      <c r="T3" s="37" t="s">
        <v>304</v>
      </c>
      <c r="U3" s="37" t="s">
        <v>305</v>
      </c>
      <c r="V3" s="37" t="s">
        <v>306</v>
      </c>
      <c r="W3" s="37" t="s">
        <v>307</v>
      </c>
      <c r="X3" s="109" t="s">
        <v>304</v>
      </c>
      <c r="Y3" s="109" t="s">
        <v>305</v>
      </c>
      <c r="Z3" s="109" t="s">
        <v>306</v>
      </c>
      <c r="AA3" s="109" t="s">
        <v>307</v>
      </c>
    </row>
    <row r="4" spans="1:27" ht="409.6">
      <c r="A4" s="82" t="s">
        <v>28</v>
      </c>
      <c r="B4" s="82" t="s">
        <v>24</v>
      </c>
      <c r="C4" s="82" t="s">
        <v>50</v>
      </c>
      <c r="D4" s="5" t="s">
        <v>67</v>
      </c>
      <c r="E4" s="82" t="s">
        <v>33</v>
      </c>
      <c r="F4" s="82" t="s">
        <v>76</v>
      </c>
      <c r="G4" s="82" t="s">
        <v>69</v>
      </c>
      <c r="H4" s="83">
        <v>0.9</v>
      </c>
      <c r="I4" s="82" t="s">
        <v>61</v>
      </c>
      <c r="J4" s="33">
        <v>43479</v>
      </c>
      <c r="K4" s="33">
        <v>43496</v>
      </c>
      <c r="L4" s="7">
        <v>0.15</v>
      </c>
      <c r="M4" s="7">
        <v>0.3</v>
      </c>
      <c r="N4" s="7">
        <v>0.7</v>
      </c>
      <c r="O4" s="39">
        <v>1</v>
      </c>
      <c r="P4" s="47">
        <v>0.57999999999999996</v>
      </c>
      <c r="Q4" s="53" t="s">
        <v>390</v>
      </c>
      <c r="R4" s="292" t="s">
        <v>601</v>
      </c>
      <c r="S4" s="293" t="s">
        <v>391</v>
      </c>
      <c r="T4" s="24">
        <v>0.63</v>
      </c>
      <c r="U4" s="23" t="s">
        <v>757</v>
      </c>
      <c r="V4" s="139" t="s">
        <v>1162</v>
      </c>
      <c r="W4" s="144" t="s">
        <v>758</v>
      </c>
      <c r="X4" s="43">
        <v>0.67</v>
      </c>
      <c r="Y4" s="184" t="s">
        <v>1065</v>
      </c>
      <c r="Z4" s="184" t="s">
        <v>1066</v>
      </c>
      <c r="AA4" s="294" t="s">
        <v>1067</v>
      </c>
    </row>
    <row r="5" spans="1:27" ht="409.6">
      <c r="A5" s="82" t="s">
        <v>28</v>
      </c>
      <c r="B5" s="82" t="s">
        <v>24</v>
      </c>
      <c r="C5" s="82" t="s">
        <v>51</v>
      </c>
      <c r="D5" s="5" t="s">
        <v>67</v>
      </c>
      <c r="E5" s="82" t="s">
        <v>33</v>
      </c>
      <c r="F5" s="82" t="s">
        <v>76</v>
      </c>
      <c r="G5" s="82" t="s">
        <v>69</v>
      </c>
      <c r="H5" s="83">
        <v>0.9</v>
      </c>
      <c r="I5" s="82" t="s">
        <v>61</v>
      </c>
      <c r="J5" s="33">
        <v>43479</v>
      </c>
      <c r="K5" s="33">
        <v>43496</v>
      </c>
      <c r="L5" s="7">
        <v>0.15</v>
      </c>
      <c r="M5" s="7">
        <v>0.3</v>
      </c>
      <c r="N5" s="7">
        <v>0.7</v>
      </c>
      <c r="O5" s="39">
        <v>1</v>
      </c>
      <c r="P5" s="47">
        <f>10/22</f>
        <v>0.45454545454545453</v>
      </c>
      <c r="Q5" s="48" t="s">
        <v>392</v>
      </c>
      <c r="R5" s="292" t="s">
        <v>393</v>
      </c>
      <c r="S5" s="295" t="s">
        <v>394</v>
      </c>
      <c r="T5" s="44">
        <v>0.55000000000000004</v>
      </c>
      <c r="U5" s="23" t="s">
        <v>759</v>
      </c>
      <c r="V5" s="139" t="s">
        <v>879</v>
      </c>
      <c r="W5" s="23" t="s">
        <v>760</v>
      </c>
      <c r="X5" s="185">
        <v>0.91</v>
      </c>
      <c r="Y5" s="184" t="s">
        <v>1068</v>
      </c>
      <c r="Z5" s="184" t="s">
        <v>1156</v>
      </c>
      <c r="AA5" s="91" t="s">
        <v>1069</v>
      </c>
    </row>
    <row r="6" spans="1:27" ht="345.6">
      <c r="A6" s="82" t="s">
        <v>28</v>
      </c>
      <c r="B6" s="82" t="s">
        <v>21</v>
      </c>
      <c r="C6" s="5" t="s">
        <v>66</v>
      </c>
      <c r="D6" s="5" t="s">
        <v>67</v>
      </c>
      <c r="E6" s="82" t="s">
        <v>68</v>
      </c>
      <c r="F6" s="5" t="s">
        <v>71</v>
      </c>
      <c r="G6" s="5" t="s">
        <v>69</v>
      </c>
      <c r="H6" s="6">
        <v>1</v>
      </c>
      <c r="I6" s="82" t="s">
        <v>70</v>
      </c>
      <c r="J6" s="33">
        <v>43467</v>
      </c>
      <c r="K6" s="33">
        <v>43829</v>
      </c>
      <c r="L6" s="83">
        <v>0.25</v>
      </c>
      <c r="M6" s="83">
        <v>0.5</v>
      </c>
      <c r="N6" s="83">
        <v>0.75</v>
      </c>
      <c r="O6" s="35">
        <v>1</v>
      </c>
      <c r="P6" s="185">
        <v>0.5</v>
      </c>
      <c r="Q6" s="184" t="s">
        <v>351</v>
      </c>
      <c r="R6" s="184" t="s">
        <v>352</v>
      </c>
      <c r="S6" s="148" t="s">
        <v>880</v>
      </c>
      <c r="T6" s="185">
        <v>0.75</v>
      </c>
      <c r="U6" s="125" t="s">
        <v>351</v>
      </c>
      <c r="V6" s="125" t="s">
        <v>657</v>
      </c>
      <c r="W6" s="58" t="s">
        <v>881</v>
      </c>
      <c r="X6" s="185">
        <v>1</v>
      </c>
      <c r="Y6" s="184" t="s">
        <v>351</v>
      </c>
      <c r="Z6" s="184" t="s">
        <v>909</v>
      </c>
      <c r="AA6" s="186" t="s">
        <v>910</v>
      </c>
    </row>
    <row r="7" spans="1:27" s="73" customFormat="1" ht="138">
      <c r="A7" s="84" t="s">
        <v>28</v>
      </c>
      <c r="B7" s="84" t="s">
        <v>21</v>
      </c>
      <c r="C7" s="88" t="s">
        <v>92</v>
      </c>
      <c r="D7" s="81" t="s">
        <v>67</v>
      </c>
      <c r="E7" s="79" t="s">
        <v>89</v>
      </c>
      <c r="F7" s="81" t="s">
        <v>290</v>
      </c>
      <c r="G7" s="81" t="s">
        <v>69</v>
      </c>
      <c r="H7" s="80">
        <v>1</v>
      </c>
      <c r="I7" s="79" t="s">
        <v>91</v>
      </c>
      <c r="J7" s="85">
        <v>43467</v>
      </c>
      <c r="K7" s="85">
        <v>43829</v>
      </c>
      <c r="L7" s="86">
        <v>0</v>
      </c>
      <c r="M7" s="86">
        <v>0.25</v>
      </c>
      <c r="N7" s="86">
        <v>0.75</v>
      </c>
      <c r="O7" s="72">
        <v>1</v>
      </c>
      <c r="P7" s="74">
        <v>0.53</v>
      </c>
      <c r="Q7" s="88" t="s">
        <v>554</v>
      </c>
      <c r="R7" s="88" t="s">
        <v>555</v>
      </c>
      <c r="S7" s="149" t="s">
        <v>833</v>
      </c>
      <c r="T7" s="74">
        <v>0.92</v>
      </c>
      <c r="U7" s="114" t="s">
        <v>809</v>
      </c>
      <c r="V7" s="114" t="s">
        <v>810</v>
      </c>
      <c r="W7" s="151" t="s">
        <v>882</v>
      </c>
      <c r="X7" s="74">
        <v>1</v>
      </c>
      <c r="Y7" s="88" t="s">
        <v>936</v>
      </c>
      <c r="Z7" s="88" t="s">
        <v>1150</v>
      </c>
      <c r="AA7" s="75" t="s">
        <v>937</v>
      </c>
    </row>
    <row r="8" spans="1:27" s="73" customFormat="1" ht="409.6">
      <c r="A8" s="84" t="s">
        <v>26</v>
      </c>
      <c r="B8" s="84" t="s">
        <v>20</v>
      </c>
      <c r="C8" s="84" t="s">
        <v>121</v>
      </c>
      <c r="D8" s="84" t="s">
        <v>122</v>
      </c>
      <c r="E8" s="84" t="s">
        <v>38</v>
      </c>
      <c r="F8" s="84" t="s">
        <v>123</v>
      </c>
      <c r="G8" s="84" t="s">
        <v>69</v>
      </c>
      <c r="H8" s="86">
        <v>1</v>
      </c>
      <c r="I8" s="84" t="s">
        <v>124</v>
      </c>
      <c r="J8" s="85">
        <v>43466</v>
      </c>
      <c r="K8" s="85">
        <v>43830</v>
      </c>
      <c r="L8" s="86">
        <v>0.25</v>
      </c>
      <c r="M8" s="86">
        <v>0.25</v>
      </c>
      <c r="N8" s="86">
        <v>0.25</v>
      </c>
      <c r="O8" s="72">
        <v>0.25</v>
      </c>
      <c r="P8" s="90">
        <v>0.5</v>
      </c>
      <c r="Q8" s="89" t="s">
        <v>532</v>
      </c>
      <c r="R8" s="88" t="s">
        <v>469</v>
      </c>
      <c r="S8" s="150" t="s">
        <v>470</v>
      </c>
      <c r="T8" s="90">
        <v>0.75</v>
      </c>
      <c r="U8" s="145" t="s">
        <v>673</v>
      </c>
      <c r="V8" s="114" t="s">
        <v>674</v>
      </c>
      <c r="W8" s="116" t="s">
        <v>675</v>
      </c>
      <c r="X8" s="187">
        <v>1</v>
      </c>
      <c r="Y8" s="145" t="s">
        <v>938</v>
      </c>
      <c r="Z8" s="162" t="s">
        <v>1151</v>
      </c>
      <c r="AA8" s="188" t="s">
        <v>939</v>
      </c>
    </row>
    <row r="9" spans="1:27" s="73" customFormat="1" ht="409.6">
      <c r="A9" s="84" t="s">
        <v>26</v>
      </c>
      <c r="B9" s="84" t="s">
        <v>20</v>
      </c>
      <c r="C9" s="84" t="s">
        <v>125</v>
      </c>
      <c r="D9" s="84" t="s">
        <v>126</v>
      </c>
      <c r="E9" s="84" t="s">
        <v>38</v>
      </c>
      <c r="F9" s="84" t="s">
        <v>127</v>
      </c>
      <c r="G9" s="84" t="s">
        <v>137</v>
      </c>
      <c r="H9" s="84">
        <v>6</v>
      </c>
      <c r="I9" s="84" t="s">
        <v>128</v>
      </c>
      <c r="J9" s="85">
        <v>43466</v>
      </c>
      <c r="K9" s="85">
        <v>43820</v>
      </c>
      <c r="L9" s="86">
        <v>0.25</v>
      </c>
      <c r="M9" s="86">
        <v>0.25</v>
      </c>
      <c r="N9" s="86">
        <v>0.25</v>
      </c>
      <c r="O9" s="72">
        <v>0.25</v>
      </c>
      <c r="P9" s="90">
        <v>0.5</v>
      </c>
      <c r="Q9" s="89" t="s">
        <v>533</v>
      </c>
      <c r="R9" s="88" t="s">
        <v>471</v>
      </c>
      <c r="S9" s="150" t="s">
        <v>472</v>
      </c>
      <c r="T9" s="90">
        <v>0.75</v>
      </c>
      <c r="U9" s="145" t="s">
        <v>676</v>
      </c>
      <c r="V9" s="152" t="s">
        <v>677</v>
      </c>
      <c r="W9" s="116" t="s">
        <v>678</v>
      </c>
      <c r="X9" s="187">
        <v>1</v>
      </c>
      <c r="Y9" s="145" t="s">
        <v>940</v>
      </c>
      <c r="Z9" s="162" t="s">
        <v>941</v>
      </c>
      <c r="AA9" s="188" t="s">
        <v>942</v>
      </c>
    </row>
    <row r="10" spans="1:27" s="73" customFormat="1" ht="409.6">
      <c r="A10" s="84" t="s">
        <v>26</v>
      </c>
      <c r="B10" s="84" t="s">
        <v>20</v>
      </c>
      <c r="C10" s="84" t="s">
        <v>129</v>
      </c>
      <c r="D10" s="84" t="s">
        <v>122</v>
      </c>
      <c r="E10" s="84" t="s">
        <v>38</v>
      </c>
      <c r="F10" s="84" t="s">
        <v>123</v>
      </c>
      <c r="G10" s="84" t="s">
        <v>69</v>
      </c>
      <c r="H10" s="86">
        <v>1</v>
      </c>
      <c r="I10" s="84" t="s">
        <v>124</v>
      </c>
      <c r="J10" s="85">
        <v>43466</v>
      </c>
      <c r="K10" s="85">
        <v>43830</v>
      </c>
      <c r="L10" s="86">
        <v>0.25</v>
      </c>
      <c r="M10" s="86">
        <v>0.25</v>
      </c>
      <c r="N10" s="86">
        <v>0.25</v>
      </c>
      <c r="O10" s="72">
        <v>0.25</v>
      </c>
      <c r="P10" s="74">
        <v>0.5</v>
      </c>
      <c r="Q10" s="89" t="s">
        <v>534</v>
      </c>
      <c r="R10" s="88" t="s">
        <v>473</v>
      </c>
      <c r="S10" s="150" t="s">
        <v>474</v>
      </c>
      <c r="T10" s="74">
        <v>0.75</v>
      </c>
      <c r="U10" s="145" t="s">
        <v>679</v>
      </c>
      <c r="V10" s="146" t="s">
        <v>680</v>
      </c>
      <c r="W10" s="116" t="s">
        <v>681</v>
      </c>
      <c r="X10" s="187">
        <v>1</v>
      </c>
      <c r="Y10" s="145" t="s">
        <v>679</v>
      </c>
      <c r="Z10" s="162" t="s">
        <v>943</v>
      </c>
      <c r="AA10" s="188" t="s">
        <v>944</v>
      </c>
    </row>
    <row r="11" spans="1:27" s="73" customFormat="1" ht="409.6">
      <c r="A11" s="84" t="s">
        <v>26</v>
      </c>
      <c r="B11" s="84" t="s">
        <v>18</v>
      </c>
      <c r="C11" s="84" t="s">
        <v>130</v>
      </c>
      <c r="D11" s="84" t="s">
        <v>122</v>
      </c>
      <c r="E11" s="84" t="s">
        <v>38</v>
      </c>
      <c r="F11" s="84" t="s">
        <v>291</v>
      </c>
      <c r="G11" s="84" t="s">
        <v>69</v>
      </c>
      <c r="H11" s="86">
        <v>0.8</v>
      </c>
      <c r="I11" s="84" t="s">
        <v>124</v>
      </c>
      <c r="J11" s="85">
        <v>43466</v>
      </c>
      <c r="K11" s="85">
        <v>43830</v>
      </c>
      <c r="L11" s="86">
        <v>0.25</v>
      </c>
      <c r="M11" s="86">
        <v>0.25</v>
      </c>
      <c r="N11" s="86">
        <v>0.25</v>
      </c>
      <c r="O11" s="72">
        <v>0.25</v>
      </c>
      <c r="P11" s="74">
        <v>0.5</v>
      </c>
      <c r="Q11" s="89" t="s">
        <v>602</v>
      </c>
      <c r="R11" s="88" t="s">
        <v>603</v>
      </c>
      <c r="S11" s="150" t="s">
        <v>475</v>
      </c>
      <c r="T11" s="74">
        <v>0.75</v>
      </c>
      <c r="U11" s="145" t="s">
        <v>682</v>
      </c>
      <c r="V11" s="146" t="s">
        <v>1152</v>
      </c>
      <c r="W11" s="116" t="s">
        <v>683</v>
      </c>
      <c r="X11" s="187">
        <v>1</v>
      </c>
      <c r="Y11" s="146" t="s">
        <v>682</v>
      </c>
      <c r="Z11" s="146" t="s">
        <v>1153</v>
      </c>
      <c r="AA11" s="188" t="s">
        <v>945</v>
      </c>
    </row>
    <row r="12" spans="1:27" s="73" customFormat="1" ht="409.6">
      <c r="A12" s="84" t="s">
        <v>26</v>
      </c>
      <c r="B12" s="84" t="s">
        <v>20</v>
      </c>
      <c r="C12" s="84" t="s">
        <v>131</v>
      </c>
      <c r="D12" s="84" t="s">
        <v>122</v>
      </c>
      <c r="E12" s="84" t="s">
        <v>38</v>
      </c>
      <c r="F12" s="84" t="s">
        <v>123</v>
      </c>
      <c r="G12" s="84" t="s">
        <v>69</v>
      </c>
      <c r="H12" s="86">
        <v>1</v>
      </c>
      <c r="I12" s="84" t="s">
        <v>124</v>
      </c>
      <c r="J12" s="85">
        <v>43466</v>
      </c>
      <c r="K12" s="85">
        <v>43830</v>
      </c>
      <c r="L12" s="86">
        <v>0.25</v>
      </c>
      <c r="M12" s="86">
        <v>0.25</v>
      </c>
      <c r="N12" s="86">
        <v>0.25</v>
      </c>
      <c r="O12" s="72">
        <v>0.25</v>
      </c>
      <c r="P12" s="74">
        <v>0.5</v>
      </c>
      <c r="Q12" s="89" t="s">
        <v>535</v>
      </c>
      <c r="R12" s="88" t="s">
        <v>476</v>
      </c>
      <c r="S12" s="150" t="s">
        <v>477</v>
      </c>
      <c r="T12" s="74">
        <v>0.75</v>
      </c>
      <c r="U12" s="145" t="s">
        <v>535</v>
      </c>
      <c r="V12" s="146" t="s">
        <v>684</v>
      </c>
      <c r="W12" s="116" t="s">
        <v>685</v>
      </c>
      <c r="X12" s="187">
        <v>1</v>
      </c>
      <c r="Y12" s="162" t="s">
        <v>946</v>
      </c>
      <c r="Z12" s="162" t="s">
        <v>1154</v>
      </c>
      <c r="AA12" s="188" t="s">
        <v>947</v>
      </c>
    </row>
    <row r="13" spans="1:27" s="73" customFormat="1" ht="409.6">
      <c r="A13" s="84" t="s">
        <v>26</v>
      </c>
      <c r="B13" s="84" t="s">
        <v>20</v>
      </c>
      <c r="C13" s="84" t="s">
        <v>132</v>
      </c>
      <c r="D13" s="84" t="s">
        <v>122</v>
      </c>
      <c r="E13" s="84" t="s">
        <v>38</v>
      </c>
      <c r="F13" s="84" t="s">
        <v>123</v>
      </c>
      <c r="G13" s="84" t="s">
        <v>69</v>
      </c>
      <c r="H13" s="86">
        <v>1</v>
      </c>
      <c r="I13" s="84" t="s">
        <v>124</v>
      </c>
      <c r="J13" s="85">
        <v>43466</v>
      </c>
      <c r="K13" s="85">
        <v>43830</v>
      </c>
      <c r="L13" s="86">
        <v>0.25</v>
      </c>
      <c r="M13" s="86">
        <v>0.25</v>
      </c>
      <c r="N13" s="86">
        <v>0.25</v>
      </c>
      <c r="O13" s="72">
        <v>0.25</v>
      </c>
      <c r="P13" s="74">
        <v>0.5</v>
      </c>
      <c r="Q13" s="89" t="s">
        <v>536</v>
      </c>
      <c r="R13" s="88" t="s">
        <v>478</v>
      </c>
      <c r="S13" s="150" t="s">
        <v>479</v>
      </c>
      <c r="T13" s="90">
        <v>0.75</v>
      </c>
      <c r="U13" s="145" t="s">
        <v>536</v>
      </c>
      <c r="V13" s="146" t="s">
        <v>669</v>
      </c>
      <c r="W13" s="116" t="s">
        <v>670</v>
      </c>
      <c r="X13" s="187">
        <v>1</v>
      </c>
      <c r="Y13" s="145" t="s">
        <v>536</v>
      </c>
      <c r="Z13" s="145" t="s">
        <v>948</v>
      </c>
      <c r="AA13" s="188" t="s">
        <v>949</v>
      </c>
    </row>
    <row r="14" spans="1:27" s="73" customFormat="1" ht="409.6">
      <c r="A14" s="84" t="s">
        <v>26</v>
      </c>
      <c r="B14" s="84" t="s">
        <v>20</v>
      </c>
      <c r="C14" s="84" t="s">
        <v>133</v>
      </c>
      <c r="D14" s="84" t="s">
        <v>122</v>
      </c>
      <c r="E14" s="84" t="s">
        <v>38</v>
      </c>
      <c r="F14" s="84" t="s">
        <v>123</v>
      </c>
      <c r="G14" s="84" t="s">
        <v>69</v>
      </c>
      <c r="H14" s="86">
        <v>1</v>
      </c>
      <c r="I14" s="84" t="s">
        <v>124</v>
      </c>
      <c r="J14" s="85">
        <v>43466</v>
      </c>
      <c r="K14" s="85">
        <v>43830</v>
      </c>
      <c r="L14" s="86">
        <v>0.25</v>
      </c>
      <c r="M14" s="86">
        <v>0.25</v>
      </c>
      <c r="N14" s="86">
        <v>0.25</v>
      </c>
      <c r="O14" s="72">
        <v>0.25</v>
      </c>
      <c r="P14" s="74">
        <v>0.5</v>
      </c>
      <c r="Q14" s="89" t="s">
        <v>537</v>
      </c>
      <c r="R14" s="88" t="s">
        <v>480</v>
      </c>
      <c r="S14" s="150" t="s">
        <v>883</v>
      </c>
      <c r="T14" s="74">
        <v>0.75</v>
      </c>
      <c r="U14" s="145" t="s">
        <v>1155</v>
      </c>
      <c r="V14" s="146" t="s">
        <v>671</v>
      </c>
      <c r="W14" s="116" t="s">
        <v>672</v>
      </c>
      <c r="X14" s="187">
        <v>1</v>
      </c>
      <c r="Y14" s="145" t="s">
        <v>950</v>
      </c>
      <c r="Z14" s="162" t="s">
        <v>951</v>
      </c>
      <c r="AA14" s="189" t="s">
        <v>952</v>
      </c>
    </row>
    <row r="15" spans="1:27" ht="120.6" customHeight="1">
      <c r="A15" s="20" t="s">
        <v>28</v>
      </c>
      <c r="B15" s="20" t="s">
        <v>24</v>
      </c>
      <c r="C15" s="20" t="s">
        <v>57</v>
      </c>
      <c r="D15" s="20" t="s">
        <v>118</v>
      </c>
      <c r="E15" s="20" t="s">
        <v>34</v>
      </c>
      <c r="F15" s="82" t="s">
        <v>233</v>
      </c>
      <c r="G15" s="82" t="s">
        <v>69</v>
      </c>
      <c r="H15" s="83">
        <v>1</v>
      </c>
      <c r="I15" s="82" t="s">
        <v>61</v>
      </c>
      <c r="J15" s="33">
        <v>43480</v>
      </c>
      <c r="K15" s="33">
        <v>43814</v>
      </c>
      <c r="L15" s="83">
        <v>0.1</v>
      </c>
      <c r="M15" s="83">
        <v>0.33</v>
      </c>
      <c r="N15" s="83">
        <v>0.66</v>
      </c>
      <c r="O15" s="35">
        <v>1</v>
      </c>
      <c r="P15" s="46">
        <v>0.45</v>
      </c>
      <c r="Q15" s="49" t="s">
        <v>392</v>
      </c>
      <c r="R15" s="92" t="s">
        <v>393</v>
      </c>
      <c r="S15" s="296" t="s">
        <v>395</v>
      </c>
      <c r="T15" s="44">
        <v>0.55000000000000004</v>
      </c>
      <c r="U15" s="23" t="s">
        <v>759</v>
      </c>
      <c r="V15" s="139" t="s">
        <v>879</v>
      </c>
      <c r="W15" s="23" t="s">
        <v>760</v>
      </c>
      <c r="X15" s="185">
        <v>0.91</v>
      </c>
      <c r="Y15" s="184" t="s">
        <v>1068</v>
      </c>
      <c r="Z15" s="184" t="s">
        <v>1156</v>
      </c>
      <c r="AA15" s="91" t="s">
        <v>1070</v>
      </c>
    </row>
    <row r="16" spans="1:27" ht="127.35" customHeight="1">
      <c r="A16" s="20" t="s">
        <v>28</v>
      </c>
      <c r="B16" s="20" t="s">
        <v>24</v>
      </c>
      <c r="C16" s="20" t="s">
        <v>58</v>
      </c>
      <c r="D16" s="20" t="s">
        <v>118</v>
      </c>
      <c r="E16" s="20" t="s">
        <v>34</v>
      </c>
      <c r="F16" s="82" t="s">
        <v>234</v>
      </c>
      <c r="G16" s="82" t="s">
        <v>69</v>
      </c>
      <c r="H16" s="83">
        <v>1</v>
      </c>
      <c r="I16" s="82" t="s">
        <v>91</v>
      </c>
      <c r="J16" s="33">
        <v>43480</v>
      </c>
      <c r="K16" s="33">
        <v>43814</v>
      </c>
      <c r="L16" s="83">
        <v>0</v>
      </c>
      <c r="M16" s="83">
        <v>0.3</v>
      </c>
      <c r="N16" s="83">
        <v>0.3</v>
      </c>
      <c r="O16" s="35">
        <v>1</v>
      </c>
      <c r="P16" s="46">
        <v>0.33</v>
      </c>
      <c r="Q16" s="49" t="s">
        <v>396</v>
      </c>
      <c r="R16" s="92" t="s">
        <v>604</v>
      </c>
      <c r="S16" s="296" t="s">
        <v>397</v>
      </c>
      <c r="T16" s="44">
        <v>0.5</v>
      </c>
      <c r="U16" s="23" t="s">
        <v>761</v>
      </c>
      <c r="V16" s="23" t="s">
        <v>762</v>
      </c>
      <c r="W16" s="23" t="s">
        <v>763</v>
      </c>
      <c r="X16" s="185">
        <v>0.83</v>
      </c>
      <c r="Y16" s="208" t="s">
        <v>1071</v>
      </c>
      <c r="Z16" s="184" t="s">
        <v>1157</v>
      </c>
      <c r="AA16" s="91" t="s">
        <v>1072</v>
      </c>
    </row>
    <row r="17" spans="1:27" s="297" customFormat="1" ht="95.4" customHeight="1">
      <c r="A17" s="383" t="s">
        <v>28</v>
      </c>
      <c r="B17" s="383" t="s">
        <v>20</v>
      </c>
      <c r="C17" s="383" t="s">
        <v>235</v>
      </c>
      <c r="D17" s="12" t="s">
        <v>110</v>
      </c>
      <c r="E17" s="12" t="s">
        <v>208</v>
      </c>
      <c r="F17" s="21" t="s">
        <v>292</v>
      </c>
      <c r="G17" s="12" t="s">
        <v>69</v>
      </c>
      <c r="H17" s="13">
        <v>1</v>
      </c>
      <c r="I17" s="12" t="s">
        <v>61</v>
      </c>
      <c r="J17" s="14">
        <v>43466</v>
      </c>
      <c r="K17" s="15">
        <v>43830</v>
      </c>
      <c r="L17" s="13">
        <v>0.25</v>
      </c>
      <c r="M17" s="13">
        <v>0.5</v>
      </c>
      <c r="N17" s="13">
        <v>0.75</v>
      </c>
      <c r="O17" s="40">
        <v>1</v>
      </c>
      <c r="P17" s="46">
        <f>20/33</f>
        <v>0.60606060606060608</v>
      </c>
      <c r="Q17" s="92" t="s">
        <v>398</v>
      </c>
      <c r="R17" s="92" t="s">
        <v>605</v>
      </c>
      <c r="S17" s="296" t="s">
        <v>399</v>
      </c>
      <c r="T17" s="44">
        <f>22/33</f>
        <v>0.66666666666666663</v>
      </c>
      <c r="U17" s="23" t="s">
        <v>764</v>
      </c>
      <c r="V17" s="23" t="s">
        <v>765</v>
      </c>
      <c r="W17" s="23" t="s">
        <v>766</v>
      </c>
      <c r="X17" s="46">
        <f>33/33</f>
        <v>1</v>
      </c>
      <c r="Y17" s="92" t="s">
        <v>1073</v>
      </c>
      <c r="Z17" s="92" t="s">
        <v>1074</v>
      </c>
      <c r="AA17" s="92" t="s">
        <v>1075</v>
      </c>
    </row>
    <row r="18" spans="1:27" s="297" customFormat="1" ht="72.599999999999994" customHeight="1">
      <c r="A18" s="382"/>
      <c r="B18" s="382"/>
      <c r="C18" s="382"/>
      <c r="D18" s="12" t="s">
        <v>110</v>
      </c>
      <c r="E18" s="12" t="s">
        <v>208</v>
      </c>
      <c r="F18" s="21" t="s">
        <v>293</v>
      </c>
      <c r="G18" s="17" t="s">
        <v>69</v>
      </c>
      <c r="H18" s="13">
        <v>1</v>
      </c>
      <c r="I18" s="12" t="s">
        <v>100</v>
      </c>
      <c r="J18" s="16">
        <v>43497</v>
      </c>
      <c r="K18" s="16">
        <v>43555</v>
      </c>
      <c r="L18" s="13">
        <v>1</v>
      </c>
      <c r="M18" s="13">
        <v>1</v>
      </c>
      <c r="N18" s="13">
        <v>1</v>
      </c>
      <c r="O18" s="40">
        <v>1</v>
      </c>
      <c r="P18" s="46">
        <f>1/1</f>
        <v>1</v>
      </c>
      <c r="Q18" s="92" t="s">
        <v>369</v>
      </c>
      <c r="R18" s="92" t="s">
        <v>400</v>
      </c>
      <c r="S18" s="296" t="s">
        <v>401</v>
      </c>
      <c r="T18" s="44">
        <f>1/1</f>
        <v>1</v>
      </c>
      <c r="U18" s="23" t="s">
        <v>369</v>
      </c>
      <c r="V18" s="23" t="s">
        <v>400</v>
      </c>
      <c r="W18" s="23" t="s">
        <v>767</v>
      </c>
      <c r="X18" s="46">
        <f>1/1</f>
        <v>1</v>
      </c>
      <c r="Y18" s="92" t="s">
        <v>369</v>
      </c>
      <c r="Z18" s="92" t="s">
        <v>400</v>
      </c>
      <c r="AA18" s="92" t="s">
        <v>1076</v>
      </c>
    </row>
    <row r="19" spans="1:27" s="297" customFormat="1" ht="89.4" customHeight="1">
      <c r="A19" s="381"/>
      <c r="B19" s="381"/>
      <c r="C19" s="381"/>
      <c r="D19" s="12" t="s">
        <v>110</v>
      </c>
      <c r="E19" s="12" t="s">
        <v>208</v>
      </c>
      <c r="F19" s="21" t="s">
        <v>294</v>
      </c>
      <c r="G19" s="12" t="s">
        <v>69</v>
      </c>
      <c r="H19" s="13">
        <v>1</v>
      </c>
      <c r="I19" s="12" t="s">
        <v>61</v>
      </c>
      <c r="J19" s="16">
        <v>43647</v>
      </c>
      <c r="K19" s="16">
        <v>43830</v>
      </c>
      <c r="L19" s="13">
        <v>0</v>
      </c>
      <c r="M19" s="13">
        <v>0</v>
      </c>
      <c r="N19" s="13">
        <v>0.5</v>
      </c>
      <c r="O19" s="40">
        <v>1</v>
      </c>
      <c r="P19" s="46">
        <v>0</v>
      </c>
      <c r="Q19" s="93" t="s">
        <v>101</v>
      </c>
      <c r="R19" s="92" t="s">
        <v>402</v>
      </c>
      <c r="S19" s="298" t="s">
        <v>101</v>
      </c>
      <c r="T19" s="44">
        <f>1/2</f>
        <v>0.5</v>
      </c>
      <c r="U19" s="23" t="s">
        <v>768</v>
      </c>
      <c r="V19" s="23" t="s">
        <v>769</v>
      </c>
      <c r="W19" s="23" t="s">
        <v>770</v>
      </c>
      <c r="X19" s="46">
        <v>1</v>
      </c>
      <c r="Y19" s="92" t="s">
        <v>1077</v>
      </c>
      <c r="Z19" s="92" t="s">
        <v>1078</v>
      </c>
      <c r="AA19" s="92" t="s">
        <v>1079</v>
      </c>
    </row>
    <row r="20" spans="1:27" s="297" customFormat="1" ht="67.349999999999994" customHeight="1">
      <c r="A20" s="383" t="s">
        <v>28</v>
      </c>
      <c r="B20" s="383" t="s">
        <v>24</v>
      </c>
      <c r="C20" s="383" t="s">
        <v>236</v>
      </c>
      <c r="D20" s="12" t="s">
        <v>110</v>
      </c>
      <c r="E20" s="12" t="s">
        <v>33</v>
      </c>
      <c r="F20" s="21" t="s">
        <v>295</v>
      </c>
      <c r="G20" s="17" t="s">
        <v>69</v>
      </c>
      <c r="H20" s="18">
        <v>1</v>
      </c>
      <c r="I20" s="17" t="s">
        <v>100</v>
      </c>
      <c r="J20" s="19">
        <v>43466</v>
      </c>
      <c r="K20" s="19">
        <v>43555</v>
      </c>
      <c r="L20" s="18">
        <v>1</v>
      </c>
      <c r="M20" s="18">
        <v>1</v>
      </c>
      <c r="N20" s="18">
        <v>1</v>
      </c>
      <c r="O20" s="36">
        <v>1</v>
      </c>
      <c r="P20" s="45">
        <v>1</v>
      </c>
      <c r="Q20" s="299" t="s">
        <v>403</v>
      </c>
      <c r="R20" s="299" t="s">
        <v>404</v>
      </c>
      <c r="S20" s="300" t="s">
        <v>405</v>
      </c>
      <c r="T20" s="185">
        <v>1</v>
      </c>
      <c r="U20" s="125" t="s">
        <v>403</v>
      </c>
      <c r="V20" s="125" t="s">
        <v>404</v>
      </c>
      <c r="W20" s="23" t="s">
        <v>405</v>
      </c>
      <c r="X20" s="209">
        <v>1</v>
      </c>
      <c r="Y20" s="184" t="s">
        <v>403</v>
      </c>
      <c r="Z20" s="299" t="s">
        <v>404</v>
      </c>
      <c r="AA20" s="301" t="s">
        <v>405</v>
      </c>
    </row>
    <row r="21" spans="1:27" s="297" customFormat="1" ht="67.349999999999994" customHeight="1">
      <c r="A21" s="381"/>
      <c r="B21" s="381"/>
      <c r="C21" s="381"/>
      <c r="D21" s="12" t="s">
        <v>110</v>
      </c>
      <c r="E21" s="12" t="s">
        <v>33</v>
      </c>
      <c r="F21" s="12" t="s">
        <v>237</v>
      </c>
      <c r="G21" s="17" t="s">
        <v>69</v>
      </c>
      <c r="H21" s="18">
        <v>1</v>
      </c>
      <c r="I21" s="17" t="s">
        <v>91</v>
      </c>
      <c r="J21" s="19">
        <v>43556</v>
      </c>
      <c r="K21" s="19">
        <v>43830</v>
      </c>
      <c r="L21" s="18">
        <v>0</v>
      </c>
      <c r="M21" s="97">
        <v>0.5</v>
      </c>
      <c r="N21" s="97">
        <v>0.5</v>
      </c>
      <c r="O21" s="98">
        <v>1</v>
      </c>
      <c r="P21" s="99">
        <v>0.5</v>
      </c>
      <c r="Q21" s="302" t="s">
        <v>622</v>
      </c>
      <c r="R21" s="302" t="s">
        <v>623</v>
      </c>
      <c r="S21" s="303" t="s">
        <v>624</v>
      </c>
      <c r="T21" s="153">
        <v>0.5</v>
      </c>
      <c r="U21" s="23" t="s">
        <v>771</v>
      </c>
      <c r="V21" s="125" t="s">
        <v>772</v>
      </c>
      <c r="W21" s="23" t="s">
        <v>773</v>
      </c>
      <c r="X21" s="209">
        <v>1</v>
      </c>
      <c r="Y21" s="50" t="s">
        <v>1080</v>
      </c>
      <c r="Z21" s="302" t="s">
        <v>1081</v>
      </c>
      <c r="AA21" s="66" t="s">
        <v>1082</v>
      </c>
    </row>
    <row r="22" spans="1:27" s="297" customFormat="1" ht="409.6">
      <c r="A22" s="12" t="s">
        <v>29</v>
      </c>
      <c r="B22" s="12" t="s">
        <v>24</v>
      </c>
      <c r="C22" s="12" t="s">
        <v>44</v>
      </c>
      <c r="D22" s="12" t="s">
        <v>110</v>
      </c>
      <c r="E22" s="12" t="s">
        <v>33</v>
      </c>
      <c r="F22" s="12" t="s">
        <v>238</v>
      </c>
      <c r="G22" s="12" t="s">
        <v>69</v>
      </c>
      <c r="H22" s="13">
        <v>1</v>
      </c>
      <c r="I22" s="12" t="s">
        <v>61</v>
      </c>
      <c r="J22" s="16">
        <v>43467</v>
      </c>
      <c r="K22" s="16">
        <v>43827</v>
      </c>
      <c r="L22" s="13">
        <v>0.15</v>
      </c>
      <c r="M22" s="13">
        <v>0.3</v>
      </c>
      <c r="N22" s="13">
        <v>0.6</v>
      </c>
      <c r="O22" s="40">
        <v>1</v>
      </c>
      <c r="P22" s="50" t="s">
        <v>406</v>
      </c>
      <c r="Q22" s="50" t="s">
        <v>407</v>
      </c>
      <c r="R22" s="50" t="s">
        <v>606</v>
      </c>
      <c r="S22" s="304" t="s">
        <v>408</v>
      </c>
      <c r="T22" s="154">
        <v>0.83030000000000004</v>
      </c>
      <c r="U22" s="23" t="s">
        <v>774</v>
      </c>
      <c r="V22" s="23" t="s">
        <v>878</v>
      </c>
      <c r="W22" s="23" t="s">
        <v>1158</v>
      </c>
      <c r="X22" s="210">
        <v>0.98360000000000003</v>
      </c>
      <c r="Y22" s="305" t="s">
        <v>1083</v>
      </c>
      <c r="Z22" s="305" t="s">
        <v>1159</v>
      </c>
      <c r="AA22" s="305" t="s">
        <v>1160</v>
      </c>
    </row>
    <row r="23" spans="1:27" s="297" customFormat="1" ht="66" customHeight="1">
      <c r="A23" s="12" t="s">
        <v>28</v>
      </c>
      <c r="B23" s="12" t="s">
        <v>24</v>
      </c>
      <c r="C23" s="369" t="s">
        <v>296</v>
      </c>
      <c r="D23" s="12" t="s">
        <v>110</v>
      </c>
      <c r="E23" s="12" t="s">
        <v>33</v>
      </c>
      <c r="F23" s="12" t="s">
        <v>239</v>
      </c>
      <c r="G23" s="12" t="s">
        <v>69</v>
      </c>
      <c r="H23" s="13">
        <v>1</v>
      </c>
      <c r="I23" s="17" t="s">
        <v>100</v>
      </c>
      <c r="J23" s="19">
        <v>43466</v>
      </c>
      <c r="K23" s="19">
        <v>43555</v>
      </c>
      <c r="L23" s="18">
        <v>1</v>
      </c>
      <c r="M23" s="18">
        <v>0</v>
      </c>
      <c r="N23" s="18">
        <v>0</v>
      </c>
      <c r="O23" s="36">
        <v>0</v>
      </c>
      <c r="P23" s="44">
        <v>0.5</v>
      </c>
      <c r="Q23" s="306" t="s">
        <v>369</v>
      </c>
      <c r="R23" s="306" t="s">
        <v>409</v>
      </c>
      <c r="S23" s="304" t="s">
        <v>410</v>
      </c>
      <c r="T23" s="44">
        <v>0.5</v>
      </c>
      <c r="U23" s="23" t="s">
        <v>369</v>
      </c>
      <c r="V23" s="23" t="s">
        <v>409</v>
      </c>
      <c r="W23" s="23" t="s">
        <v>775</v>
      </c>
      <c r="X23" s="211">
        <v>1</v>
      </c>
      <c r="Y23" s="50" t="s">
        <v>369</v>
      </c>
      <c r="Z23" s="50" t="s">
        <v>1084</v>
      </c>
      <c r="AA23" s="50" t="s">
        <v>1085</v>
      </c>
    </row>
    <row r="24" spans="1:27" s="297" customFormat="1" ht="117.75" customHeight="1">
      <c r="A24" s="12" t="s">
        <v>28</v>
      </c>
      <c r="B24" s="12" t="s">
        <v>24</v>
      </c>
      <c r="C24" s="381"/>
      <c r="D24" s="12" t="s">
        <v>110</v>
      </c>
      <c r="E24" s="12" t="s">
        <v>33</v>
      </c>
      <c r="F24" s="21" t="s">
        <v>297</v>
      </c>
      <c r="G24" s="12" t="s">
        <v>69</v>
      </c>
      <c r="H24" s="13">
        <v>1</v>
      </c>
      <c r="I24" s="12" t="s">
        <v>61</v>
      </c>
      <c r="J24" s="19">
        <v>43555</v>
      </c>
      <c r="K24" s="19">
        <v>43830</v>
      </c>
      <c r="L24" s="18">
        <v>0</v>
      </c>
      <c r="M24" s="18">
        <v>0.2</v>
      </c>
      <c r="N24" s="18">
        <v>0.5</v>
      </c>
      <c r="O24" s="36">
        <v>1</v>
      </c>
      <c r="P24" s="44">
        <v>0.8</v>
      </c>
      <c r="Q24" s="49" t="s">
        <v>411</v>
      </c>
      <c r="R24" s="50" t="s">
        <v>412</v>
      </c>
      <c r="S24" s="304" t="s">
        <v>607</v>
      </c>
      <c r="T24" s="24">
        <v>1</v>
      </c>
      <c r="U24" s="155">
        <v>43622</v>
      </c>
      <c r="V24" s="23" t="s">
        <v>776</v>
      </c>
      <c r="W24" s="23" t="s">
        <v>884</v>
      </c>
      <c r="X24" s="212">
        <v>1</v>
      </c>
      <c r="Y24" s="307" t="s">
        <v>1086</v>
      </c>
      <c r="Z24" s="307" t="s">
        <v>1087</v>
      </c>
      <c r="AA24" s="308" t="s">
        <v>1161</v>
      </c>
    </row>
    <row r="25" spans="1:27" ht="111.6" customHeight="1">
      <c r="A25" s="369" t="s">
        <v>28</v>
      </c>
      <c r="B25" s="383" t="s">
        <v>24</v>
      </c>
      <c r="C25" s="383" t="s">
        <v>240</v>
      </c>
      <c r="D25" s="12" t="s">
        <v>110</v>
      </c>
      <c r="E25" s="17" t="s">
        <v>208</v>
      </c>
      <c r="F25" s="21" t="s">
        <v>298</v>
      </c>
      <c r="G25" s="22" t="s">
        <v>69</v>
      </c>
      <c r="H25" s="18">
        <v>1</v>
      </c>
      <c r="I25" s="17" t="s">
        <v>100</v>
      </c>
      <c r="J25" s="19">
        <v>43466</v>
      </c>
      <c r="K25" s="19">
        <v>43555</v>
      </c>
      <c r="L25" s="18">
        <v>1</v>
      </c>
      <c r="M25" s="18">
        <v>1</v>
      </c>
      <c r="N25" s="18">
        <v>1</v>
      </c>
      <c r="O25" s="36">
        <v>1</v>
      </c>
      <c r="P25" s="51">
        <f>1/1</f>
        <v>1</v>
      </c>
      <c r="Q25" s="309" t="s">
        <v>369</v>
      </c>
      <c r="R25" s="309" t="s">
        <v>608</v>
      </c>
      <c r="S25" s="310" t="s">
        <v>413</v>
      </c>
      <c r="T25" s="106">
        <f>1/1</f>
        <v>1</v>
      </c>
      <c r="U25" s="125" t="s">
        <v>369</v>
      </c>
      <c r="V25" s="125" t="s">
        <v>777</v>
      </c>
      <c r="W25" s="125" t="s">
        <v>778</v>
      </c>
      <c r="X25" s="212">
        <f>1/1</f>
        <v>1</v>
      </c>
      <c r="Y25" s="307" t="s">
        <v>369</v>
      </c>
      <c r="Z25" s="307" t="s">
        <v>777</v>
      </c>
      <c r="AA25" s="308" t="s">
        <v>1088</v>
      </c>
    </row>
    <row r="26" spans="1:27" ht="111.6" customHeight="1">
      <c r="A26" s="382"/>
      <c r="B26" s="382"/>
      <c r="C26" s="382"/>
      <c r="D26" s="12" t="s">
        <v>110</v>
      </c>
      <c r="E26" s="17" t="s">
        <v>208</v>
      </c>
      <c r="F26" s="21" t="s">
        <v>299</v>
      </c>
      <c r="G26" s="22" t="s">
        <v>69</v>
      </c>
      <c r="H26" s="18">
        <v>1</v>
      </c>
      <c r="I26" s="17" t="s">
        <v>100</v>
      </c>
      <c r="J26" s="19">
        <v>43466</v>
      </c>
      <c r="K26" s="19">
        <v>43555</v>
      </c>
      <c r="L26" s="18">
        <v>1</v>
      </c>
      <c r="M26" s="18">
        <v>1</v>
      </c>
      <c r="N26" s="18">
        <v>1</v>
      </c>
      <c r="O26" s="36">
        <v>1</v>
      </c>
      <c r="P26" s="185">
        <f>1/1</f>
        <v>1</v>
      </c>
      <c r="Q26" s="184" t="s">
        <v>369</v>
      </c>
      <c r="R26" s="184" t="s">
        <v>599</v>
      </c>
      <c r="S26" s="296" t="s">
        <v>414</v>
      </c>
      <c r="T26" s="106">
        <f>1/1</f>
        <v>1</v>
      </c>
      <c r="U26" s="125" t="s">
        <v>369</v>
      </c>
      <c r="V26" s="125" t="s">
        <v>779</v>
      </c>
      <c r="W26" s="125" t="s">
        <v>780</v>
      </c>
      <c r="X26" s="212">
        <f>1/1</f>
        <v>1</v>
      </c>
      <c r="Y26" s="307" t="s">
        <v>369</v>
      </c>
      <c r="Z26" s="307" t="s">
        <v>779</v>
      </c>
      <c r="AA26" s="308" t="s">
        <v>1089</v>
      </c>
    </row>
    <row r="27" spans="1:27" ht="409.6">
      <c r="A27" s="381"/>
      <c r="B27" s="381"/>
      <c r="C27" s="381"/>
      <c r="D27" s="12" t="s">
        <v>110</v>
      </c>
      <c r="E27" s="17" t="s">
        <v>208</v>
      </c>
      <c r="F27" s="21" t="s">
        <v>219</v>
      </c>
      <c r="G27" s="17" t="s">
        <v>69</v>
      </c>
      <c r="H27" s="18">
        <v>1</v>
      </c>
      <c r="I27" s="17" t="s">
        <v>61</v>
      </c>
      <c r="J27" s="19">
        <v>43556</v>
      </c>
      <c r="K27" s="19">
        <v>43830</v>
      </c>
      <c r="L27" s="18">
        <v>0</v>
      </c>
      <c r="M27" s="18">
        <v>0.3</v>
      </c>
      <c r="N27" s="18">
        <v>0.6</v>
      </c>
      <c r="O27" s="36">
        <v>1</v>
      </c>
      <c r="P27" s="87">
        <v>0.48</v>
      </c>
      <c r="Q27" s="311" t="s">
        <v>415</v>
      </c>
      <c r="R27" s="312" t="s">
        <v>600</v>
      </c>
      <c r="S27" s="148" t="s">
        <v>416</v>
      </c>
      <c r="T27" s="107">
        <v>0.71</v>
      </c>
      <c r="U27" s="147" t="s">
        <v>781</v>
      </c>
      <c r="V27" s="67" t="s">
        <v>885</v>
      </c>
      <c r="W27" s="58" t="s">
        <v>782</v>
      </c>
      <c r="X27" s="213">
        <v>1</v>
      </c>
      <c r="Y27" s="313" t="s">
        <v>1090</v>
      </c>
      <c r="Z27" s="314" t="s">
        <v>1091</v>
      </c>
      <c r="AA27" s="308" t="s">
        <v>1092</v>
      </c>
    </row>
    <row r="28" spans="1:27" hidden="1">
      <c r="O28" s="9">
        <v>24</v>
      </c>
      <c r="T28" s="9">
        <v>24</v>
      </c>
    </row>
    <row r="29" spans="1:27" ht="15" hidden="1" customHeight="1">
      <c r="L29" s="34">
        <v>18</v>
      </c>
    </row>
  </sheetData>
  <autoFilter ref="A1:W27" xr:uid="{B8E3FB45-5E97-4638-A87C-80F99708748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autoFilter>
  <mergeCells count="29">
    <mergeCell ref="A1:A3"/>
    <mergeCell ref="B1:B3"/>
    <mergeCell ref="C1:C3"/>
    <mergeCell ref="A25:A27"/>
    <mergeCell ref="B25:B27"/>
    <mergeCell ref="C25:C27"/>
    <mergeCell ref="A17:A19"/>
    <mergeCell ref="B17:B19"/>
    <mergeCell ref="C17:C19"/>
    <mergeCell ref="A20:A21"/>
    <mergeCell ref="B20:B21"/>
    <mergeCell ref="C20:C21"/>
    <mergeCell ref="D1:D3"/>
    <mergeCell ref="C23:C24"/>
    <mergeCell ref="E1:E3"/>
    <mergeCell ref="L1:O1"/>
    <mergeCell ref="F1:F3"/>
    <mergeCell ref="G1:G3"/>
    <mergeCell ref="H1:H3"/>
    <mergeCell ref="I1:I3"/>
    <mergeCell ref="J1:K1"/>
    <mergeCell ref="J2:J3"/>
    <mergeCell ref="K2:K3"/>
    <mergeCell ref="T1:W1"/>
    <mergeCell ref="T2:W2"/>
    <mergeCell ref="P1:S1"/>
    <mergeCell ref="P2:S2"/>
    <mergeCell ref="X1:AA1"/>
    <mergeCell ref="X2:AA2"/>
  </mergeCells>
  <hyperlinks>
    <hyperlink ref="S4" r:id="rId1" location="gid=1803955768" display="https://docs.google.com/spreadsheets/d/1hwraqhS4CpEk5xAzOKM_mM74irFpsPAIGn8_jd3_C_4/edit#gid=1803955768" xr:uid="{00000000-0004-0000-0400-000000000000}"/>
    <hyperlink ref="S5" r:id="rId2" display="https://drive.google.com/drive/folders/1EQ36sweQUTVWpsJFHomsaK3tdsyToTZy" xr:uid="{00000000-0004-0000-0400-000001000000}"/>
    <hyperlink ref="S15" r:id="rId3" display="https://drive.google.com/drive/folders/1EQ36sweQUTVWpsJFHomsaK3tdsyToTZy" xr:uid="{00000000-0004-0000-0400-000002000000}"/>
    <hyperlink ref="S16" r:id="rId4" display="https://drive.google.com/drive/folders/1AWBvR_YDx_MnB_VlYky0TvuJypi3757n" xr:uid="{00000000-0004-0000-0400-000003000000}"/>
    <hyperlink ref="S20" r:id="rId5" display="https://drive.google.com/drive/folders/1BxpVXTpPU35YQB8O5v1wOlT7H_4Y7A-R" xr:uid="{00000000-0004-0000-0400-000004000000}"/>
    <hyperlink ref="S7" r:id="rId6" display="\\icfesserv5\planeacion$\2019\Desarrollo Organizacional\PAAC\MONITOREO OAP" xr:uid="{7FF2A145-5750-4745-AFA4-42A7656DA8FE}"/>
    <hyperlink ref="S21" r:id="rId7" xr:uid="{DE6C20B9-9834-4192-AA31-63F22342BF44}"/>
    <hyperlink ref="W14" r:id="rId8" xr:uid="{A8FDD4D5-A2FD-4626-85BA-47C8E1698BE6}"/>
    <hyperlink ref="W13" r:id="rId9" xr:uid="{1BA6953B-C02F-4C59-9FF1-0763B8E45A82}"/>
    <hyperlink ref="W12" r:id="rId10" xr:uid="{D6F21D85-B380-4579-A5FE-AB9E141D1955}"/>
    <hyperlink ref="W11" r:id="rId11" xr:uid="{7569FEEB-2BA2-4D86-AF5E-965AE9D66F2F}"/>
    <hyperlink ref="W10" r:id="rId12" xr:uid="{71FF1C21-D1E0-4F2A-A506-8719EB8C4A34}"/>
    <hyperlink ref="W9" r:id="rId13" xr:uid="{479DAD78-704E-4D62-8367-59BC159EE6D6}"/>
    <hyperlink ref="W4" r:id="rId14" display="https://docs.google.com/spreadsheets/d/16ct0ge2VfrRrp1vYI7oB1VWB9F1DQRC-WHnYxOiFAl0/edit?usp=sharing" xr:uid="{D5E603F7-095F-41A9-8F54-EF0006A89766}"/>
    <hyperlink ref="W8" r:id="rId15" xr:uid="{031ACE7C-5691-433B-9BDA-3C19491DDBD2}"/>
    <hyperlink ref="W20" r:id="rId16" xr:uid="{D2DFB4CC-91AA-4A93-9BC5-78E01EBC7E18}"/>
    <hyperlink ref="W21" r:id="rId17" display="La evidencia se encuentra en la carpeta Valores para resultados/Evidencia 20: Formular y ejecutar el modelo de servicios para la ejecución de pruebas funcionales y no funcionales:_x000a_1. MODELO DE PRUEBAS_V1.1.docx_x000a_2. Plan de Servicio_Icfes-V1.0.docx _x000a_https:/" xr:uid="{77CFFDE7-2FD4-4B0B-89D1-1F85A3495A12}"/>
    <hyperlink ref="W7" r:id="rId18" display="https://www.icfes.gov.co/web/guest/politicas-lineamientos-y-manuales" xr:uid="{C14D30C0-11CF-425B-9D11-48BA7DF48A0D}"/>
    <hyperlink ref="AA7" r:id="rId19" xr:uid="{E078BB26-ABC6-4CE0-BA86-1186C3A7DB8E}"/>
    <hyperlink ref="AA8" r:id="rId20" xr:uid="{D6F8A9FA-21B3-42EF-92BA-936BABF291EF}"/>
    <hyperlink ref="AA9" r:id="rId21" xr:uid="{49182B48-7AFF-42A5-9BE2-49819FA5E22C}"/>
    <hyperlink ref="AA11" r:id="rId22" xr:uid="{2B7CEFC8-C86A-4E33-B042-1186D8B0B6D6}"/>
    <hyperlink ref="AA12" r:id="rId23" xr:uid="{91381BEB-72B4-4F6D-9013-0500FF5CF356}"/>
    <hyperlink ref="AA13" r:id="rId24" xr:uid="{86100472-7D15-4BE4-A720-2E34212FFDD1}"/>
    <hyperlink ref="AA10" r:id="rId25" xr:uid="{961E472C-EE62-44C1-B287-149E5A080CD7}"/>
    <hyperlink ref="AA14" r:id="rId26" xr:uid="{63E15D81-5026-4CC5-A8EE-A70B5B7EBDF8}"/>
    <hyperlink ref="AA4" r:id="rId27" xr:uid="{9FE27CD1-7E66-45FF-8D85-A2FE504D19C1}"/>
    <hyperlink ref="AA5" r:id="rId28" xr:uid="{826181D4-293E-42DF-839F-A6736C9AE569}"/>
    <hyperlink ref="AA15" r:id="rId29" xr:uid="{E07973AB-DE8C-4073-8ED6-3F6913FD748D}"/>
    <hyperlink ref="AA16" r:id="rId30" xr:uid="{BE5D33C3-7217-4393-BB3B-0AA376D53689}"/>
    <hyperlink ref="AA20" r:id="rId31" xr:uid="{39773D20-5652-4243-AF80-268F03311E90}"/>
    <hyperlink ref="AA21" r:id="rId32" xr:uid="{2A3882F9-A428-4F5B-BBD7-CF66035537EE}"/>
  </hyperlinks>
  <pageMargins left="0.7" right="0.7" top="0.75" bottom="0.75" header="0.3" footer="0.3"/>
  <pageSetup orientation="portrait" r:id="rId33"/>
  <legacyDrawing r:id="rId34"/>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0000000}">
          <x14:formula1>
            <xm:f>'C:\Users\cynthiLu10\Library\Containers\com.microsoft.Excel\Data\Documents\icfesserv5\planeacion$\2019\Plan de Acción Institucional\[Formato Plan de Acción Institucional 2019_OAJ.xlsx]Perspectivas '!#REF!</xm:f>
          </x14:formula1>
          <xm:sqref>A6:B7</xm:sqref>
        </x14:dataValidation>
        <x14:dataValidation type="list" allowBlank="1" showErrorMessage="1" xr:uid="{00000000-0002-0000-0400-000001000000}">
          <x14:formula1>
            <xm:f>'\Users\cynthiLu10\Library\Containers\com.microsoft.Excel\Data\Documents\C:\Users\cbeltran\Downloads\[DTI_Plan Acción Institucional 2019 V1.xlsx]Perspectivas '!#REF!</xm:f>
          </x14:formula1>
          <xm:sqref>A15:B17 A20:B20 A22:B25</xm:sqref>
        </x14:dataValidation>
        <x14:dataValidation type="list" allowBlank="1" showInputMessage="1" showErrorMessage="1" xr:uid="{00000000-0002-0000-0400-000002000000}">
          <x14:formula1>
            <xm:f>'Perspectivas '!$E$3:$E$11</xm:f>
          </x14:formula1>
          <xm:sqref>B4:B5</xm:sqref>
        </x14:dataValidation>
        <x14:dataValidation type="list" allowBlank="1" showInputMessage="1" showErrorMessage="1" xr:uid="{00000000-0002-0000-0400-000003000000}">
          <x14:formula1>
            <xm:f>'Perspectivas '!$B$3:$B$6</xm:f>
          </x14:formula1>
          <xm:sqref>A4:A5</xm:sqref>
        </x14:dataValidation>
        <x14:dataValidation type="list" allowBlank="1" showInputMessage="1" showErrorMessage="1" xr:uid="{00000000-0002-0000-0400-000004000000}">
          <x14:formula1>
            <xm:f>'C:\Users\cynthiLu10\Library\Containers\com.microsoft.Excel\Data\Documents\icfesserv5\planeacion$\2019\Plan de Acción Institucional\[Formato Plan de Acción Institucional 2019_Direccionamiento Es..xlsx]Perspectivas '!#REF!</xm:f>
          </x14:formula1>
          <xm:sqref>A8:B14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9"/>
  <sheetViews>
    <sheetView topLeftCell="B1" zoomScale="55" zoomScaleNormal="55" workbookViewId="0">
      <selection activeCell="E6" sqref="E6"/>
    </sheetView>
  </sheetViews>
  <sheetFormatPr baseColWidth="10" defaultColWidth="16.33203125" defaultRowHeight="13.8"/>
  <cols>
    <col min="1" max="15" width="16.33203125" style="3"/>
    <col min="16" max="23" width="0" style="3" hidden="1" customWidth="1"/>
    <col min="24" max="25" width="41.6640625" style="3" customWidth="1"/>
    <col min="26" max="26" width="83.33203125" style="3" customWidth="1"/>
    <col min="27" max="27" width="41.6640625" style="3" customWidth="1"/>
    <col min="28" max="16384" width="16.33203125" style="3"/>
  </cols>
  <sheetData>
    <row r="1" spans="1:27" ht="16.5" customHeight="1">
      <c r="A1" s="347" t="s">
        <v>0</v>
      </c>
      <c r="B1" s="347" t="s">
        <v>14</v>
      </c>
      <c r="C1" s="347" t="s">
        <v>1</v>
      </c>
      <c r="D1" s="347" t="s">
        <v>2</v>
      </c>
      <c r="E1" s="347" t="s">
        <v>3</v>
      </c>
      <c r="F1" s="347" t="s">
        <v>54</v>
      </c>
      <c r="G1" s="347" t="s">
        <v>4</v>
      </c>
      <c r="H1" s="347" t="s">
        <v>15</v>
      </c>
      <c r="I1" s="347" t="s">
        <v>16</v>
      </c>
      <c r="J1" s="349" t="s">
        <v>5</v>
      </c>
      <c r="K1" s="349"/>
      <c r="L1" s="349" t="s">
        <v>6</v>
      </c>
      <c r="M1" s="349"/>
      <c r="N1" s="349"/>
      <c r="O1" s="349"/>
      <c r="P1" s="345"/>
      <c r="Q1" s="345"/>
      <c r="R1" s="345"/>
      <c r="S1" s="345"/>
      <c r="T1" s="345"/>
      <c r="U1" s="345"/>
      <c r="V1" s="345"/>
      <c r="W1" s="345"/>
      <c r="X1" s="345"/>
      <c r="Y1" s="345"/>
      <c r="Z1" s="345"/>
      <c r="AA1" s="345"/>
    </row>
    <row r="2" spans="1:27" ht="33" customHeight="1">
      <c r="A2" s="348"/>
      <c r="B2" s="348"/>
      <c r="C2" s="348"/>
      <c r="D2" s="348"/>
      <c r="E2" s="348"/>
      <c r="F2" s="348"/>
      <c r="G2" s="348"/>
      <c r="H2" s="348"/>
      <c r="I2" s="348"/>
      <c r="J2" s="353" t="s">
        <v>7</v>
      </c>
      <c r="K2" s="353" t="s">
        <v>8</v>
      </c>
      <c r="L2" s="199" t="s">
        <v>9</v>
      </c>
      <c r="M2" s="199" t="s">
        <v>10</v>
      </c>
      <c r="N2" s="199" t="s">
        <v>11</v>
      </c>
      <c r="O2" s="199" t="s">
        <v>12</v>
      </c>
      <c r="P2" s="351" t="s">
        <v>10</v>
      </c>
      <c r="Q2" s="352"/>
      <c r="R2" s="352"/>
      <c r="S2" s="384"/>
      <c r="T2" s="351" t="s">
        <v>11</v>
      </c>
      <c r="U2" s="352"/>
      <c r="V2" s="352"/>
      <c r="W2" s="384"/>
      <c r="X2" s="346" t="s">
        <v>12</v>
      </c>
      <c r="Y2" s="346"/>
      <c r="Z2" s="346"/>
      <c r="AA2" s="346"/>
    </row>
    <row r="3" spans="1:27" ht="133.5" customHeight="1">
      <c r="A3" s="348"/>
      <c r="B3" s="348"/>
      <c r="C3" s="348"/>
      <c r="D3" s="348"/>
      <c r="E3" s="348"/>
      <c r="F3" s="348"/>
      <c r="G3" s="348"/>
      <c r="H3" s="348"/>
      <c r="I3" s="348"/>
      <c r="J3" s="353"/>
      <c r="K3" s="353"/>
      <c r="L3" s="200" t="s">
        <v>13</v>
      </c>
      <c r="M3" s="200" t="s">
        <v>13</v>
      </c>
      <c r="N3" s="200" t="s">
        <v>13</v>
      </c>
      <c r="O3" s="200" t="s">
        <v>13</v>
      </c>
      <c r="P3" s="220" t="s">
        <v>304</v>
      </c>
      <c r="Q3" s="220" t="s">
        <v>305</v>
      </c>
      <c r="R3" s="220" t="s">
        <v>306</v>
      </c>
      <c r="S3" s="220" t="s">
        <v>307</v>
      </c>
      <c r="T3" s="220" t="s">
        <v>304</v>
      </c>
      <c r="U3" s="220" t="s">
        <v>305</v>
      </c>
      <c r="V3" s="220" t="s">
        <v>306</v>
      </c>
      <c r="W3" s="220" t="s">
        <v>307</v>
      </c>
      <c r="X3" s="222" t="s">
        <v>304</v>
      </c>
      <c r="Y3" s="222" t="s">
        <v>305</v>
      </c>
      <c r="Z3" s="222" t="s">
        <v>306</v>
      </c>
      <c r="AA3" s="222" t="s">
        <v>307</v>
      </c>
    </row>
    <row r="4" spans="1:27" ht="309.75" customHeight="1">
      <c r="A4" s="82" t="s">
        <v>28</v>
      </c>
      <c r="B4" s="82" t="s">
        <v>21</v>
      </c>
      <c r="C4" s="82" t="s">
        <v>314</v>
      </c>
      <c r="D4" s="82" t="s">
        <v>77</v>
      </c>
      <c r="E4" s="82" t="s">
        <v>35</v>
      </c>
      <c r="F4" s="82" t="s">
        <v>315</v>
      </c>
      <c r="G4" s="82" t="s">
        <v>69</v>
      </c>
      <c r="H4" s="83">
        <v>1</v>
      </c>
      <c r="I4" s="82" t="s">
        <v>172</v>
      </c>
      <c r="J4" s="225">
        <v>43466</v>
      </c>
      <c r="K4" s="226">
        <v>43830</v>
      </c>
      <c r="L4" s="83">
        <v>1</v>
      </c>
      <c r="M4" s="83">
        <v>1</v>
      </c>
      <c r="N4" s="83">
        <v>1</v>
      </c>
      <c r="O4" s="83">
        <v>1</v>
      </c>
      <c r="P4" s="158">
        <v>1</v>
      </c>
      <c r="Q4" s="23" t="s">
        <v>609</v>
      </c>
      <c r="R4" s="193" t="s">
        <v>336</v>
      </c>
      <c r="S4" s="272" t="s">
        <v>337</v>
      </c>
      <c r="T4" s="83">
        <v>1</v>
      </c>
      <c r="U4" s="23" t="s">
        <v>660</v>
      </c>
      <c r="V4" s="23" t="s">
        <v>661</v>
      </c>
      <c r="W4" s="151" t="s">
        <v>337</v>
      </c>
      <c r="X4" s="83">
        <v>1</v>
      </c>
      <c r="Y4" s="23" t="s">
        <v>985</v>
      </c>
      <c r="Z4" s="193" t="s">
        <v>986</v>
      </c>
      <c r="AA4" s="151" t="s">
        <v>987</v>
      </c>
    </row>
    <row r="5" spans="1:27" ht="329.25" customHeight="1">
      <c r="A5" s="82" t="s">
        <v>28</v>
      </c>
      <c r="B5" s="82" t="s">
        <v>21</v>
      </c>
      <c r="C5" s="82" t="s">
        <v>610</v>
      </c>
      <c r="D5" s="82" t="s">
        <v>77</v>
      </c>
      <c r="E5" s="82" t="s">
        <v>35</v>
      </c>
      <c r="F5" s="82" t="s">
        <v>611</v>
      </c>
      <c r="G5" s="82" t="s">
        <v>69</v>
      </c>
      <c r="H5" s="83">
        <v>1</v>
      </c>
      <c r="I5" s="82" t="s">
        <v>172</v>
      </c>
      <c r="J5" s="225">
        <v>43466</v>
      </c>
      <c r="K5" s="226">
        <v>43830</v>
      </c>
      <c r="L5" s="83">
        <v>1</v>
      </c>
      <c r="M5" s="83">
        <v>1</v>
      </c>
      <c r="N5" s="83">
        <v>1</v>
      </c>
      <c r="O5" s="83">
        <v>1</v>
      </c>
      <c r="P5" s="83">
        <v>1</v>
      </c>
      <c r="Q5" s="23" t="s">
        <v>338</v>
      </c>
      <c r="R5" s="193" t="s">
        <v>339</v>
      </c>
      <c r="S5" s="272" t="s">
        <v>340</v>
      </c>
      <c r="T5" s="83">
        <v>1</v>
      </c>
      <c r="U5" s="23" t="s">
        <v>662</v>
      </c>
      <c r="V5" s="23" t="s">
        <v>886</v>
      </c>
      <c r="W5" s="151" t="s">
        <v>340</v>
      </c>
      <c r="X5" s="83">
        <v>1</v>
      </c>
      <c r="Y5" s="23" t="s">
        <v>988</v>
      </c>
      <c r="Z5" s="193" t="s">
        <v>1163</v>
      </c>
      <c r="AA5" s="151" t="s">
        <v>340</v>
      </c>
    </row>
    <row r="6" spans="1:27" ht="207">
      <c r="A6" s="385" t="s">
        <v>179</v>
      </c>
      <c r="B6" s="386"/>
      <c r="C6" s="82" t="s">
        <v>142</v>
      </c>
      <c r="D6" s="82" t="s">
        <v>269</v>
      </c>
      <c r="E6" s="84" t="s">
        <v>143</v>
      </c>
      <c r="F6" s="82" t="s">
        <v>144</v>
      </c>
      <c r="G6" s="82" t="s">
        <v>145</v>
      </c>
      <c r="H6" s="83">
        <v>1</v>
      </c>
      <c r="I6" s="82" t="s">
        <v>100</v>
      </c>
      <c r="J6" s="33">
        <v>43525</v>
      </c>
      <c r="K6" s="33">
        <v>43830</v>
      </c>
      <c r="L6" s="82">
        <v>0</v>
      </c>
      <c r="M6" s="82">
        <v>0</v>
      </c>
      <c r="N6" s="82">
        <v>0</v>
      </c>
      <c r="O6" s="83">
        <v>1</v>
      </c>
      <c r="P6" s="82">
        <v>0</v>
      </c>
      <c r="Q6" s="23" t="s">
        <v>500</v>
      </c>
      <c r="R6" s="23" t="s">
        <v>501</v>
      </c>
      <c r="S6" s="23" t="s">
        <v>502</v>
      </c>
      <c r="T6" s="83">
        <v>0</v>
      </c>
      <c r="U6" s="23" t="s">
        <v>500</v>
      </c>
      <c r="V6" s="23" t="s">
        <v>501</v>
      </c>
      <c r="W6" s="23" t="s">
        <v>651</v>
      </c>
      <c r="X6" s="83">
        <v>1</v>
      </c>
      <c r="Y6" s="23" t="s">
        <v>975</v>
      </c>
      <c r="Z6" s="23" t="s">
        <v>976</v>
      </c>
      <c r="AA6" s="23" t="s">
        <v>999</v>
      </c>
    </row>
    <row r="7" spans="1:27" s="28" customFormat="1" ht="255.75" customHeight="1">
      <c r="A7" s="82" t="s">
        <v>29</v>
      </c>
      <c r="B7" s="82" t="s">
        <v>22</v>
      </c>
      <c r="C7" s="82" t="s">
        <v>241</v>
      </c>
      <c r="D7" s="23" t="s">
        <v>77</v>
      </c>
      <c r="E7" s="82" t="s">
        <v>34</v>
      </c>
      <c r="F7" s="23" t="s">
        <v>242</v>
      </c>
      <c r="G7" s="23" t="s">
        <v>69</v>
      </c>
      <c r="H7" s="24">
        <v>1</v>
      </c>
      <c r="I7" s="23" t="s">
        <v>91</v>
      </c>
      <c r="J7" s="25">
        <v>43466</v>
      </c>
      <c r="K7" s="26">
        <v>43830</v>
      </c>
      <c r="L7" s="315">
        <v>0</v>
      </c>
      <c r="M7" s="315">
        <v>0.5</v>
      </c>
      <c r="N7" s="315">
        <v>0.5</v>
      </c>
      <c r="O7" s="315">
        <v>1</v>
      </c>
      <c r="P7" s="316">
        <f>6/25</f>
        <v>0.24</v>
      </c>
      <c r="Q7" s="317" t="s">
        <v>417</v>
      </c>
      <c r="R7" s="317" t="s">
        <v>418</v>
      </c>
      <c r="S7" s="317" t="s">
        <v>419</v>
      </c>
      <c r="T7" s="24">
        <v>0.72</v>
      </c>
      <c r="U7" s="23" t="s">
        <v>783</v>
      </c>
      <c r="V7" s="23" t="s">
        <v>887</v>
      </c>
      <c r="W7" s="144" t="s">
        <v>784</v>
      </c>
      <c r="X7" s="124">
        <v>1</v>
      </c>
      <c r="Y7" s="1" t="s">
        <v>1093</v>
      </c>
      <c r="Z7" s="1" t="s">
        <v>1094</v>
      </c>
      <c r="AA7" s="1" t="s">
        <v>1095</v>
      </c>
    </row>
    <row r="8" spans="1:27" hidden="1">
      <c r="O8" s="156">
        <v>3</v>
      </c>
      <c r="T8" s="157">
        <v>3</v>
      </c>
    </row>
    <row r="9" spans="1:27" ht="15" hidden="1" customHeight="1">
      <c r="L9" s="318">
        <v>2</v>
      </c>
    </row>
  </sheetData>
  <autoFilter ref="A1:W7" xr:uid="{F79F47AB-9E79-48FF-B3D1-2AC11C32A5FB}">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autoFilter>
  <mergeCells count="20">
    <mergeCell ref="A6:B6"/>
    <mergeCell ref="J2:J3"/>
    <mergeCell ref="K2:K3"/>
    <mergeCell ref="L1:O1"/>
    <mergeCell ref="F1:F3"/>
    <mergeCell ref="G1:G3"/>
    <mergeCell ref="H1:H3"/>
    <mergeCell ref="I1:I3"/>
    <mergeCell ref="J1:K1"/>
    <mergeCell ref="A1:A3"/>
    <mergeCell ref="B1:B3"/>
    <mergeCell ref="C1:C3"/>
    <mergeCell ref="D1:D3"/>
    <mergeCell ref="E1:E3"/>
    <mergeCell ref="T1:W1"/>
    <mergeCell ref="T2:W2"/>
    <mergeCell ref="P1:S1"/>
    <mergeCell ref="P2:S2"/>
    <mergeCell ref="X1:AA1"/>
    <mergeCell ref="X2:AA2"/>
  </mergeCells>
  <hyperlinks>
    <hyperlink ref="S4" r:id="rId1" display="https://www.colombiacompra.gov.co/sala-de-prensa/comunicados/partir-del-11-de-marzo-los-procesos-bajo-la-modalidad-de-contratacion" xr:uid="{00000000-0004-0000-0500-000000000000}"/>
    <hyperlink ref="S5" r:id="rId2" xr:uid="{00000000-0004-0000-0500-000001000000}"/>
    <hyperlink ref="S7" r:id="rId3" display="https://drive.google.com/drive/folders/1S1XZQK-y8h7ZQ_OZch9Z0QmlUSiw6mfs" xr:uid="{00000000-0004-0000-0500-000002000000}"/>
    <hyperlink ref="W5" r:id="rId4" xr:uid="{25C739BF-EA38-461E-8CAD-8BADABB3DA41}"/>
    <hyperlink ref="W4" r:id="rId5" display="https://www.colombiacompra.gov.co/sala-de-prensa/comunicados/partir-del-11-de-marzo-los-procesos-bajo-la-modalidad-de-contratacion" xr:uid="{B39EDA83-429F-4C45-8453-9DA9974A41C6}"/>
    <hyperlink ref="W7" r:id="rId6" display="https://drive.google.com/drive/folders/1-wg_nO4xGO9DSBdyRk73DVPHSZxCfSdo" xr:uid="{6BFDDD5F-E06B-4696-887E-9FF9936ACDDB}"/>
    <hyperlink ref="AA5" r:id="rId7" xr:uid="{5AC6645F-52B5-453A-8588-D061D6B820C6}"/>
    <hyperlink ref="AA4" r:id="rId8" display="https://www.colombiacompra.gov.co/sala-de-prensa/comunicados/partir-del-11-de-marzo-los-procesos-bajo-la-modalidad-de-contratacion" xr:uid="{46DF30C0-942D-4817-8A51-280074AB3247}"/>
  </hyperlinks>
  <pageMargins left="0.7" right="0.7" top="0.75" bottom="0.75" header="0.3" footer="0.3"/>
  <legacyDrawing r:id="rId9"/>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'C:\Users\cynthiLu10\Library\Containers\com.microsoft.Excel\Data\Documents\icfesserv5\planeacion$\2019\Plan de Acción Institucional\[Plan de Acción SASG (1).xlsx]Perspectivas '!#REF!</xm:f>
          </x14:formula1>
          <xm:sqref>A4:B5</xm:sqref>
        </x14:dataValidation>
        <x14:dataValidation type="list" allowBlank="1" showErrorMessage="1" xr:uid="{00000000-0002-0000-0500-000001000000}">
          <x14:formula1>
            <xm:f>'\Users\cynthiLu10\Library\Containers\com.microsoft.Excel\Data\Documents\C:\Users\cbeltran\Downloads\[DTI_Plan Acción Institucional 2019 V1.xlsx]Perspectivas '!#REF!</xm:f>
          </x14:formula1>
          <xm:sqref>A7:B7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2"/>
  <sheetViews>
    <sheetView zoomScale="70" zoomScaleNormal="70" workbookViewId="0">
      <selection activeCell="AB17" sqref="AB17"/>
    </sheetView>
  </sheetViews>
  <sheetFormatPr baseColWidth="10" defaultColWidth="15.6640625" defaultRowHeight="13.8"/>
  <cols>
    <col min="1" max="15" width="15.6640625" style="270"/>
    <col min="16" max="23" width="0" style="270" hidden="1" customWidth="1"/>
    <col min="24" max="27" width="27.5546875" style="270" customWidth="1"/>
    <col min="28" max="16384" width="15.6640625" style="270"/>
  </cols>
  <sheetData>
    <row r="1" spans="1:27" ht="16.5" customHeight="1">
      <c r="A1" s="347" t="s">
        <v>0</v>
      </c>
      <c r="B1" s="347" t="s">
        <v>14</v>
      </c>
      <c r="C1" s="347" t="s">
        <v>1</v>
      </c>
      <c r="D1" s="347" t="s">
        <v>2</v>
      </c>
      <c r="E1" s="347" t="s">
        <v>3</v>
      </c>
      <c r="F1" s="347" t="s">
        <v>54</v>
      </c>
      <c r="G1" s="347" t="s">
        <v>4</v>
      </c>
      <c r="H1" s="347" t="s">
        <v>15</v>
      </c>
      <c r="I1" s="347" t="s">
        <v>16</v>
      </c>
      <c r="J1" s="349" t="s">
        <v>5</v>
      </c>
      <c r="K1" s="349"/>
      <c r="L1" s="349" t="s">
        <v>6</v>
      </c>
      <c r="M1" s="349"/>
      <c r="N1" s="349"/>
      <c r="O1" s="349"/>
      <c r="P1" s="345"/>
      <c r="Q1" s="345"/>
      <c r="R1" s="345"/>
      <c r="S1" s="345"/>
      <c r="T1" s="345"/>
      <c r="U1" s="345"/>
      <c r="V1" s="345"/>
      <c r="W1" s="345"/>
      <c r="X1" s="345"/>
      <c r="Y1" s="345"/>
      <c r="Z1" s="345"/>
      <c r="AA1" s="345"/>
    </row>
    <row r="2" spans="1:27" ht="33" customHeight="1">
      <c r="A2" s="368"/>
      <c r="B2" s="368"/>
      <c r="C2" s="368"/>
      <c r="D2" s="368"/>
      <c r="E2" s="368"/>
      <c r="F2" s="368"/>
      <c r="G2" s="368"/>
      <c r="H2" s="368"/>
      <c r="I2" s="368"/>
      <c r="J2" s="353" t="s">
        <v>7</v>
      </c>
      <c r="K2" s="353" t="s">
        <v>8</v>
      </c>
      <c r="L2" s="199" t="s">
        <v>9</v>
      </c>
      <c r="M2" s="199" t="s">
        <v>10</v>
      </c>
      <c r="N2" s="199" t="s">
        <v>11</v>
      </c>
      <c r="O2" s="199" t="s">
        <v>12</v>
      </c>
      <c r="P2" s="351" t="s">
        <v>10</v>
      </c>
      <c r="Q2" s="352"/>
      <c r="R2" s="352"/>
      <c r="S2" s="384"/>
      <c r="T2" s="351" t="s">
        <v>11</v>
      </c>
      <c r="U2" s="352"/>
      <c r="V2" s="352"/>
      <c r="W2" s="384"/>
      <c r="X2" s="346" t="s">
        <v>12</v>
      </c>
      <c r="Y2" s="346"/>
      <c r="Z2" s="346"/>
      <c r="AA2" s="346"/>
    </row>
    <row r="3" spans="1:27" ht="108.75" customHeight="1">
      <c r="A3" s="368"/>
      <c r="B3" s="368"/>
      <c r="C3" s="368"/>
      <c r="D3" s="368"/>
      <c r="E3" s="368"/>
      <c r="F3" s="368"/>
      <c r="G3" s="368"/>
      <c r="H3" s="368"/>
      <c r="I3" s="368"/>
      <c r="J3" s="353"/>
      <c r="K3" s="353"/>
      <c r="L3" s="200" t="s">
        <v>13</v>
      </c>
      <c r="M3" s="200" t="s">
        <v>13</v>
      </c>
      <c r="N3" s="200" t="s">
        <v>13</v>
      </c>
      <c r="O3" s="200" t="s">
        <v>13</v>
      </c>
      <c r="P3" s="328" t="s">
        <v>304</v>
      </c>
      <c r="Q3" s="328" t="s">
        <v>305</v>
      </c>
      <c r="R3" s="328" t="s">
        <v>306</v>
      </c>
      <c r="S3" s="328" t="s">
        <v>307</v>
      </c>
      <c r="T3" s="328" t="s">
        <v>304</v>
      </c>
      <c r="U3" s="328" t="s">
        <v>305</v>
      </c>
      <c r="V3" s="328" t="s">
        <v>306</v>
      </c>
      <c r="W3" s="328" t="s">
        <v>307</v>
      </c>
      <c r="X3" s="222" t="s">
        <v>304</v>
      </c>
      <c r="Y3" s="222" t="s">
        <v>305</v>
      </c>
      <c r="Z3" s="222" t="s">
        <v>306</v>
      </c>
      <c r="AA3" s="222" t="s">
        <v>307</v>
      </c>
    </row>
    <row r="4" spans="1:27" ht="409.6">
      <c r="A4" s="84" t="s">
        <v>28</v>
      </c>
      <c r="B4" s="84" t="s">
        <v>21</v>
      </c>
      <c r="C4" s="84" t="s">
        <v>88</v>
      </c>
      <c r="D4" s="84" t="s">
        <v>77</v>
      </c>
      <c r="E4" s="84" t="s">
        <v>89</v>
      </c>
      <c r="F4" s="84" t="s">
        <v>90</v>
      </c>
      <c r="G4" s="84" t="s">
        <v>69</v>
      </c>
      <c r="H4" s="84">
        <v>1000</v>
      </c>
      <c r="I4" s="84" t="s">
        <v>91</v>
      </c>
      <c r="J4" s="85">
        <v>43467</v>
      </c>
      <c r="K4" s="85">
        <v>43830</v>
      </c>
      <c r="L4" s="84">
        <v>0</v>
      </c>
      <c r="M4" s="86">
        <v>0.3</v>
      </c>
      <c r="N4" s="84">
        <v>0</v>
      </c>
      <c r="O4" s="86">
        <v>1</v>
      </c>
      <c r="P4" s="158">
        <v>0.81</v>
      </c>
      <c r="Q4" s="142">
        <v>812</v>
      </c>
      <c r="R4" s="23" t="s">
        <v>614</v>
      </c>
      <c r="S4" s="151" t="s">
        <v>320</v>
      </c>
      <c r="T4" s="159">
        <v>1.21</v>
      </c>
      <c r="U4" s="160">
        <v>1218</v>
      </c>
      <c r="V4" s="125" t="s">
        <v>713</v>
      </c>
      <c r="W4" s="161" t="s">
        <v>320</v>
      </c>
      <c r="X4" s="153">
        <v>1.49</v>
      </c>
      <c r="Y4" s="319">
        <v>1499</v>
      </c>
      <c r="Z4" s="76" t="s">
        <v>713</v>
      </c>
      <c r="AA4" s="116" t="s">
        <v>320</v>
      </c>
    </row>
    <row r="5" spans="1:27" s="271" customFormat="1" ht="248.4">
      <c r="A5" s="84" t="s">
        <v>26</v>
      </c>
      <c r="B5" s="84" t="s">
        <v>18</v>
      </c>
      <c r="C5" s="84" t="s">
        <v>134</v>
      </c>
      <c r="D5" s="84" t="s">
        <v>135</v>
      </c>
      <c r="E5" s="84" t="s">
        <v>38</v>
      </c>
      <c r="F5" s="84" t="s">
        <v>136</v>
      </c>
      <c r="G5" s="84" t="s">
        <v>137</v>
      </c>
      <c r="H5" s="84">
        <v>4</v>
      </c>
      <c r="I5" s="84" t="s">
        <v>74</v>
      </c>
      <c r="J5" s="85">
        <v>43466</v>
      </c>
      <c r="K5" s="85">
        <v>43820</v>
      </c>
      <c r="L5" s="86">
        <v>0.25</v>
      </c>
      <c r="M5" s="86">
        <v>0.25</v>
      </c>
      <c r="N5" s="86">
        <v>0.25</v>
      </c>
      <c r="O5" s="72">
        <v>0.25</v>
      </c>
      <c r="P5" s="113">
        <v>0.5</v>
      </c>
      <c r="Q5" s="224" t="s">
        <v>538</v>
      </c>
      <c r="R5" s="114" t="s">
        <v>481</v>
      </c>
      <c r="S5" s="116" t="s">
        <v>482</v>
      </c>
      <c r="T5" s="113">
        <v>0.75</v>
      </c>
      <c r="U5" s="114" t="s">
        <v>686</v>
      </c>
      <c r="V5" s="114" t="s">
        <v>687</v>
      </c>
      <c r="W5" s="163" t="s">
        <v>688</v>
      </c>
      <c r="X5" s="113">
        <v>1</v>
      </c>
      <c r="Y5" s="114" t="s">
        <v>995</v>
      </c>
      <c r="Z5" s="114" t="s">
        <v>687</v>
      </c>
      <c r="AA5" s="116" t="s">
        <v>996</v>
      </c>
    </row>
    <row r="6" spans="1:27" s="271" customFormat="1" ht="409.6">
      <c r="A6" s="84" t="s">
        <v>26</v>
      </c>
      <c r="B6" s="84" t="s">
        <v>18</v>
      </c>
      <c r="C6" s="84" t="s">
        <v>138</v>
      </c>
      <c r="D6" s="84" t="s">
        <v>135</v>
      </c>
      <c r="E6" s="84" t="s">
        <v>38</v>
      </c>
      <c r="F6" s="84" t="s">
        <v>123</v>
      </c>
      <c r="G6" s="84" t="s">
        <v>69</v>
      </c>
      <c r="H6" s="86">
        <v>1</v>
      </c>
      <c r="I6" s="84" t="s">
        <v>124</v>
      </c>
      <c r="J6" s="85">
        <v>43466</v>
      </c>
      <c r="K6" s="85">
        <v>43830</v>
      </c>
      <c r="L6" s="86">
        <v>0.25</v>
      </c>
      <c r="M6" s="86">
        <v>0.25</v>
      </c>
      <c r="N6" s="86">
        <v>0.25</v>
      </c>
      <c r="O6" s="72">
        <v>0.25</v>
      </c>
      <c r="P6" s="113">
        <v>0.5</v>
      </c>
      <c r="Q6" s="224" t="s">
        <v>615</v>
      </c>
      <c r="R6" s="114" t="s">
        <v>483</v>
      </c>
      <c r="S6" s="114" t="s">
        <v>484</v>
      </c>
      <c r="T6" s="113">
        <v>0.75</v>
      </c>
      <c r="U6" s="114" t="s">
        <v>689</v>
      </c>
      <c r="V6" s="114" t="s">
        <v>690</v>
      </c>
      <c r="W6" s="163" t="s">
        <v>691</v>
      </c>
      <c r="X6" s="113">
        <v>1</v>
      </c>
      <c r="Y6" s="114" t="s">
        <v>689</v>
      </c>
      <c r="Z6" s="114" t="s">
        <v>997</v>
      </c>
      <c r="AA6" s="114" t="s">
        <v>998</v>
      </c>
    </row>
    <row r="7" spans="1:27" s="123" customFormat="1" ht="179.4">
      <c r="A7" s="195" t="s">
        <v>28</v>
      </c>
      <c r="B7" s="195" t="s">
        <v>21</v>
      </c>
      <c r="C7" s="195" t="s">
        <v>170</v>
      </c>
      <c r="D7" s="195" t="s">
        <v>77</v>
      </c>
      <c r="E7" s="195" t="s">
        <v>35</v>
      </c>
      <c r="F7" s="195" t="s">
        <v>171</v>
      </c>
      <c r="G7" s="195" t="s">
        <v>69</v>
      </c>
      <c r="H7" s="41">
        <v>0.9</v>
      </c>
      <c r="I7" s="195" t="s">
        <v>172</v>
      </c>
      <c r="J7" s="225">
        <v>43466</v>
      </c>
      <c r="K7" s="226">
        <v>43830</v>
      </c>
      <c r="L7" s="41">
        <v>0.2</v>
      </c>
      <c r="M7" s="41">
        <v>0.5</v>
      </c>
      <c r="N7" s="41">
        <v>0.7</v>
      </c>
      <c r="O7" s="42">
        <v>0.9</v>
      </c>
      <c r="P7" s="41">
        <v>0.64</v>
      </c>
      <c r="Q7" s="390" t="s">
        <v>341</v>
      </c>
      <c r="R7" s="390" t="s">
        <v>342</v>
      </c>
      <c r="S7" s="390" t="s">
        <v>343</v>
      </c>
      <c r="T7" s="329">
        <v>0.91</v>
      </c>
      <c r="U7" s="387" t="s">
        <v>663</v>
      </c>
      <c r="V7" s="393" t="s">
        <v>664</v>
      </c>
      <c r="W7" s="387" t="s">
        <v>665</v>
      </c>
      <c r="X7" s="329">
        <v>1</v>
      </c>
      <c r="Y7" s="393" t="s">
        <v>989</v>
      </c>
      <c r="Z7" s="393" t="s">
        <v>1164</v>
      </c>
      <c r="AA7" s="393" t="s">
        <v>1165</v>
      </c>
    </row>
    <row r="8" spans="1:27" ht="234.6">
      <c r="A8" s="82" t="s">
        <v>28</v>
      </c>
      <c r="B8" s="82" t="s">
        <v>21</v>
      </c>
      <c r="C8" s="82" t="s">
        <v>36</v>
      </c>
      <c r="D8" s="82" t="s">
        <v>77</v>
      </c>
      <c r="E8" s="82" t="s">
        <v>35</v>
      </c>
      <c r="F8" s="82" t="s">
        <v>173</v>
      </c>
      <c r="G8" s="82" t="s">
        <v>69</v>
      </c>
      <c r="H8" s="83">
        <v>0.9</v>
      </c>
      <c r="I8" s="82" t="s">
        <v>172</v>
      </c>
      <c r="J8" s="225">
        <v>43466</v>
      </c>
      <c r="K8" s="226">
        <v>43830</v>
      </c>
      <c r="L8" s="83">
        <v>0.2</v>
      </c>
      <c r="M8" s="83">
        <v>0.5</v>
      </c>
      <c r="N8" s="83">
        <v>0.7</v>
      </c>
      <c r="O8" s="35">
        <v>0.9</v>
      </c>
      <c r="P8" s="83">
        <v>0.64</v>
      </c>
      <c r="Q8" s="391"/>
      <c r="R8" s="391"/>
      <c r="S8" s="391"/>
      <c r="T8" s="329">
        <v>0.91</v>
      </c>
      <c r="U8" s="388"/>
      <c r="V8" s="394"/>
      <c r="W8" s="388"/>
      <c r="X8" s="329">
        <v>1</v>
      </c>
      <c r="Y8" s="394"/>
      <c r="Z8" s="394"/>
      <c r="AA8" s="394"/>
    </row>
    <row r="9" spans="1:27" ht="234.6">
      <c r="A9" s="82" t="s">
        <v>28</v>
      </c>
      <c r="B9" s="82" t="s">
        <v>21</v>
      </c>
      <c r="C9" s="82" t="s">
        <v>37</v>
      </c>
      <c r="D9" s="82" t="s">
        <v>77</v>
      </c>
      <c r="E9" s="82" t="s">
        <v>35</v>
      </c>
      <c r="F9" s="82" t="s">
        <v>174</v>
      </c>
      <c r="G9" s="82" t="s">
        <v>69</v>
      </c>
      <c r="H9" s="83">
        <v>0.9</v>
      </c>
      <c r="I9" s="82" t="s">
        <v>172</v>
      </c>
      <c r="J9" s="225">
        <v>43466</v>
      </c>
      <c r="K9" s="226">
        <v>43830</v>
      </c>
      <c r="L9" s="83">
        <v>0.2</v>
      </c>
      <c r="M9" s="83">
        <v>0.5</v>
      </c>
      <c r="N9" s="83">
        <v>0.7</v>
      </c>
      <c r="O9" s="35">
        <v>0.9</v>
      </c>
      <c r="P9" s="83">
        <v>0.64</v>
      </c>
      <c r="Q9" s="392"/>
      <c r="R9" s="392"/>
      <c r="S9" s="392"/>
      <c r="T9" s="329">
        <v>0.91</v>
      </c>
      <c r="U9" s="389"/>
      <c r="V9" s="395"/>
      <c r="W9" s="389"/>
      <c r="X9" s="329">
        <v>1</v>
      </c>
      <c r="Y9" s="395"/>
      <c r="Z9" s="395"/>
      <c r="AA9" s="395"/>
    </row>
    <row r="10" spans="1:27" ht="409.6">
      <c r="A10" s="82" t="s">
        <v>28</v>
      </c>
      <c r="B10" s="82" t="s">
        <v>21</v>
      </c>
      <c r="C10" s="82" t="s">
        <v>59</v>
      </c>
      <c r="D10" s="82" t="s">
        <v>77</v>
      </c>
      <c r="E10" s="82" t="s">
        <v>35</v>
      </c>
      <c r="F10" s="82" t="s">
        <v>175</v>
      </c>
      <c r="G10" s="82" t="s">
        <v>69</v>
      </c>
      <c r="H10" s="83">
        <v>0.9</v>
      </c>
      <c r="I10" s="82" t="s">
        <v>172</v>
      </c>
      <c r="J10" s="225">
        <v>43466</v>
      </c>
      <c r="K10" s="226">
        <v>43830</v>
      </c>
      <c r="L10" s="83">
        <v>0.2</v>
      </c>
      <c r="M10" s="83">
        <v>0.5</v>
      </c>
      <c r="N10" s="83">
        <v>0.7</v>
      </c>
      <c r="O10" s="35">
        <v>0.9</v>
      </c>
      <c r="P10" s="159">
        <v>0.5</v>
      </c>
      <c r="Q10" s="23" t="s">
        <v>344</v>
      </c>
      <c r="R10" s="125" t="s">
        <v>345</v>
      </c>
      <c r="S10" s="151" t="s">
        <v>340</v>
      </c>
      <c r="T10" s="119">
        <v>0.76</v>
      </c>
      <c r="U10" s="58" t="s">
        <v>666</v>
      </c>
      <c r="V10" s="58" t="s">
        <v>888</v>
      </c>
      <c r="W10" s="218" t="s">
        <v>340</v>
      </c>
      <c r="X10" s="159">
        <v>1</v>
      </c>
      <c r="Y10" s="125" t="s">
        <v>990</v>
      </c>
      <c r="Z10" s="125" t="s">
        <v>1166</v>
      </c>
      <c r="AA10" s="151" t="s">
        <v>340</v>
      </c>
    </row>
    <row r="11" spans="1:27" ht="358.8">
      <c r="A11" s="82" t="s">
        <v>28</v>
      </c>
      <c r="B11" s="82" t="s">
        <v>21</v>
      </c>
      <c r="C11" s="82" t="s">
        <v>176</v>
      </c>
      <c r="D11" s="82" t="s">
        <v>77</v>
      </c>
      <c r="E11" s="82" t="s">
        <v>35</v>
      </c>
      <c r="F11" s="82" t="s">
        <v>177</v>
      </c>
      <c r="G11" s="82" t="s">
        <v>69</v>
      </c>
      <c r="H11" s="83">
        <v>1</v>
      </c>
      <c r="I11" s="82" t="s">
        <v>172</v>
      </c>
      <c r="J11" s="225">
        <v>43466</v>
      </c>
      <c r="K11" s="226">
        <v>43830</v>
      </c>
      <c r="L11" s="83">
        <v>1</v>
      </c>
      <c r="M11" s="83">
        <v>1</v>
      </c>
      <c r="N11" s="83">
        <v>1</v>
      </c>
      <c r="O11" s="35">
        <v>1</v>
      </c>
      <c r="P11" s="159">
        <v>1</v>
      </c>
      <c r="Q11" s="320" t="s">
        <v>346</v>
      </c>
      <c r="R11" s="320" t="s">
        <v>347</v>
      </c>
      <c r="S11" s="151" t="s">
        <v>348</v>
      </c>
      <c r="T11" s="159">
        <v>1</v>
      </c>
      <c r="U11" s="320" t="s">
        <v>667</v>
      </c>
      <c r="V11" s="320" t="s">
        <v>889</v>
      </c>
      <c r="W11" s="161" t="s">
        <v>668</v>
      </c>
      <c r="X11" s="35">
        <v>1</v>
      </c>
      <c r="Y11" s="320" t="s">
        <v>991</v>
      </c>
      <c r="Z11" s="320" t="s">
        <v>992</v>
      </c>
      <c r="AA11" s="151" t="s">
        <v>668</v>
      </c>
    </row>
    <row r="12" spans="1:27" ht="165.6">
      <c r="A12" s="82" t="s">
        <v>28</v>
      </c>
      <c r="B12" s="82" t="s">
        <v>21</v>
      </c>
      <c r="C12" s="82" t="s">
        <v>176</v>
      </c>
      <c r="D12" s="82" t="s">
        <v>77</v>
      </c>
      <c r="E12" s="82" t="s">
        <v>35</v>
      </c>
      <c r="F12" s="82" t="s">
        <v>178</v>
      </c>
      <c r="G12" s="82" t="s">
        <v>69</v>
      </c>
      <c r="H12" s="83">
        <v>1</v>
      </c>
      <c r="I12" s="82" t="s">
        <v>172</v>
      </c>
      <c r="J12" s="225">
        <v>43466</v>
      </c>
      <c r="K12" s="226">
        <v>43830</v>
      </c>
      <c r="L12" s="83">
        <v>1</v>
      </c>
      <c r="M12" s="83">
        <v>1</v>
      </c>
      <c r="N12" s="83">
        <v>1</v>
      </c>
      <c r="O12" s="35">
        <v>1</v>
      </c>
      <c r="P12" s="159">
        <v>1</v>
      </c>
      <c r="Q12" s="320" t="s">
        <v>349</v>
      </c>
      <c r="R12" s="320" t="s">
        <v>350</v>
      </c>
      <c r="S12" s="151" t="s">
        <v>348</v>
      </c>
      <c r="T12" s="159">
        <v>1</v>
      </c>
      <c r="U12" s="320" t="s">
        <v>890</v>
      </c>
      <c r="V12" s="320" t="s">
        <v>891</v>
      </c>
      <c r="W12" s="161" t="s">
        <v>668</v>
      </c>
      <c r="X12" s="35">
        <v>1</v>
      </c>
      <c r="Y12" s="320" t="s">
        <v>993</v>
      </c>
      <c r="Z12" s="320" t="s">
        <v>994</v>
      </c>
      <c r="AA12" s="151" t="s">
        <v>668</v>
      </c>
    </row>
    <row r="13" spans="1:27" ht="331.2">
      <c r="A13" s="27" t="s">
        <v>29</v>
      </c>
      <c r="B13" s="27" t="s">
        <v>18</v>
      </c>
      <c r="C13" s="29" t="s">
        <v>243</v>
      </c>
      <c r="D13" s="29" t="s">
        <v>77</v>
      </c>
      <c r="E13" s="321" t="s">
        <v>33</v>
      </c>
      <c r="F13" s="29" t="s">
        <v>244</v>
      </c>
      <c r="G13" s="27" t="s">
        <v>69</v>
      </c>
      <c r="H13" s="322">
        <v>1</v>
      </c>
      <c r="I13" s="27" t="s">
        <v>61</v>
      </c>
      <c r="J13" s="323">
        <v>43466</v>
      </c>
      <c r="K13" s="324">
        <v>43830</v>
      </c>
      <c r="L13" s="322">
        <v>0.25</v>
      </c>
      <c r="M13" s="322">
        <v>0.5</v>
      </c>
      <c r="N13" s="322">
        <v>0.75</v>
      </c>
      <c r="O13" s="214">
        <v>1</v>
      </c>
      <c r="P13" s="41">
        <f>4/12</f>
        <v>0.33333333333333331</v>
      </c>
      <c r="Q13" s="283" t="s">
        <v>420</v>
      </c>
      <c r="R13" s="23" t="s">
        <v>421</v>
      </c>
      <c r="S13" s="147" t="s">
        <v>616</v>
      </c>
      <c r="T13" s="100">
        <f>7/12</f>
        <v>0.58333333333333337</v>
      </c>
      <c r="U13" s="207" t="s">
        <v>785</v>
      </c>
      <c r="V13" s="125" t="s">
        <v>786</v>
      </c>
      <c r="W13" s="125" t="s">
        <v>787</v>
      </c>
      <c r="X13" s="41">
        <f>10/12</f>
        <v>0.83333333333333337</v>
      </c>
      <c r="Y13" s="283" t="s">
        <v>1096</v>
      </c>
      <c r="Z13" s="23" t="s">
        <v>1097</v>
      </c>
      <c r="AA13" s="147" t="s">
        <v>1167</v>
      </c>
    </row>
    <row r="14" spans="1:27" ht="317.39999999999998">
      <c r="A14" s="396" t="s">
        <v>29</v>
      </c>
      <c r="B14" s="396" t="s">
        <v>24</v>
      </c>
      <c r="C14" s="32" t="s">
        <v>270</v>
      </c>
      <c r="D14" s="29" t="s">
        <v>77</v>
      </c>
      <c r="E14" s="321" t="s">
        <v>208</v>
      </c>
      <c r="F14" s="29" t="s">
        <v>300</v>
      </c>
      <c r="G14" s="27" t="s">
        <v>69</v>
      </c>
      <c r="H14" s="322">
        <v>1</v>
      </c>
      <c r="I14" s="27" t="s">
        <v>61</v>
      </c>
      <c r="J14" s="323">
        <v>43466</v>
      </c>
      <c r="K14" s="324">
        <v>43830</v>
      </c>
      <c r="L14" s="322">
        <v>0.25</v>
      </c>
      <c r="M14" s="322">
        <v>0.5</v>
      </c>
      <c r="N14" s="322">
        <v>0.75</v>
      </c>
      <c r="O14" s="214">
        <v>1</v>
      </c>
      <c r="P14" s="41">
        <f>8/13</f>
        <v>0.61538461538461542</v>
      </c>
      <c r="Q14" s="283" t="s">
        <v>422</v>
      </c>
      <c r="R14" s="23" t="s">
        <v>423</v>
      </c>
      <c r="S14" s="147" t="s">
        <v>617</v>
      </c>
      <c r="T14" s="159">
        <f>10/13</f>
        <v>0.76923076923076927</v>
      </c>
      <c r="U14" s="125" t="s">
        <v>788</v>
      </c>
      <c r="V14" s="125" t="s">
        <v>789</v>
      </c>
      <c r="W14" s="125" t="s">
        <v>790</v>
      </c>
      <c r="X14" s="158">
        <f>13/13</f>
        <v>1</v>
      </c>
      <c r="Y14" s="23" t="s">
        <v>1098</v>
      </c>
      <c r="Z14" s="23" t="s">
        <v>1099</v>
      </c>
      <c r="AA14" s="196" t="s">
        <v>1100</v>
      </c>
    </row>
    <row r="15" spans="1:27" ht="303.60000000000002">
      <c r="A15" s="400"/>
      <c r="B15" s="400"/>
      <c r="C15" s="32" t="s">
        <v>271</v>
      </c>
      <c r="D15" s="29" t="s">
        <v>77</v>
      </c>
      <c r="E15" s="321" t="s">
        <v>208</v>
      </c>
      <c r="F15" s="29" t="s">
        <v>301</v>
      </c>
      <c r="G15" s="27" t="s">
        <v>69</v>
      </c>
      <c r="H15" s="322">
        <v>2</v>
      </c>
      <c r="I15" s="27" t="s">
        <v>61</v>
      </c>
      <c r="J15" s="323">
        <v>43466</v>
      </c>
      <c r="K15" s="324">
        <v>43830</v>
      </c>
      <c r="L15" s="322">
        <v>0.25</v>
      </c>
      <c r="M15" s="322">
        <v>0.5</v>
      </c>
      <c r="N15" s="322">
        <v>0.75</v>
      </c>
      <c r="O15" s="214">
        <v>1</v>
      </c>
      <c r="P15" s="41">
        <f>4/10</f>
        <v>0.4</v>
      </c>
      <c r="Q15" s="283" t="s">
        <v>424</v>
      </c>
      <c r="R15" s="23" t="s">
        <v>425</v>
      </c>
      <c r="S15" s="147" t="s">
        <v>618</v>
      </c>
      <c r="T15" s="159">
        <f>6/10</f>
        <v>0.6</v>
      </c>
      <c r="U15" s="125" t="s">
        <v>791</v>
      </c>
      <c r="V15" s="125" t="s">
        <v>792</v>
      </c>
      <c r="W15" s="125" t="s">
        <v>793</v>
      </c>
      <c r="X15" s="158">
        <f>10/10</f>
        <v>1</v>
      </c>
      <c r="Y15" s="23" t="s">
        <v>1101</v>
      </c>
      <c r="Z15" s="23" t="s">
        <v>1102</v>
      </c>
      <c r="AA15" s="196" t="s">
        <v>1100</v>
      </c>
    </row>
    <row r="16" spans="1:27" ht="234.6">
      <c r="A16" s="401"/>
      <c r="B16" s="401"/>
      <c r="C16" s="32" t="s">
        <v>302</v>
      </c>
      <c r="D16" s="29" t="s">
        <v>77</v>
      </c>
      <c r="E16" s="321" t="s">
        <v>208</v>
      </c>
      <c r="F16" s="29" t="s">
        <v>303</v>
      </c>
      <c r="G16" s="27" t="s">
        <v>69</v>
      </c>
      <c r="H16" s="322">
        <v>3</v>
      </c>
      <c r="I16" s="27" t="s">
        <v>61</v>
      </c>
      <c r="J16" s="323">
        <v>43466</v>
      </c>
      <c r="K16" s="324">
        <v>43830</v>
      </c>
      <c r="L16" s="322">
        <v>0.25</v>
      </c>
      <c r="M16" s="322">
        <v>0.5</v>
      </c>
      <c r="N16" s="322">
        <v>0.75</v>
      </c>
      <c r="O16" s="214">
        <v>1</v>
      </c>
      <c r="P16" s="41">
        <f>6/8</f>
        <v>0.75</v>
      </c>
      <c r="Q16" s="283" t="s">
        <v>426</v>
      </c>
      <c r="R16" s="23" t="s">
        <v>427</v>
      </c>
      <c r="S16" s="147" t="s">
        <v>619</v>
      </c>
      <c r="T16" s="159">
        <f>7/8</f>
        <v>0.875</v>
      </c>
      <c r="U16" s="125" t="s">
        <v>794</v>
      </c>
      <c r="V16" s="125" t="s">
        <v>795</v>
      </c>
      <c r="W16" s="125" t="s">
        <v>796</v>
      </c>
      <c r="X16" s="158">
        <f>8/8</f>
        <v>1</v>
      </c>
      <c r="Y16" s="23" t="s">
        <v>1103</v>
      </c>
      <c r="Z16" s="23" t="s">
        <v>1104</v>
      </c>
      <c r="AA16" s="196" t="s">
        <v>1100</v>
      </c>
    </row>
    <row r="17" spans="1:27" ht="207">
      <c r="A17" s="396" t="s">
        <v>28</v>
      </c>
      <c r="B17" s="399" t="s">
        <v>20</v>
      </c>
      <c r="C17" s="32" t="s">
        <v>272</v>
      </c>
      <c r="D17" s="29" t="s">
        <v>118</v>
      </c>
      <c r="E17" s="29" t="s">
        <v>34</v>
      </c>
      <c r="F17" s="29" t="s">
        <v>245</v>
      </c>
      <c r="G17" s="27" t="s">
        <v>69</v>
      </c>
      <c r="H17" s="322">
        <v>1</v>
      </c>
      <c r="I17" s="27" t="s">
        <v>61</v>
      </c>
      <c r="J17" s="323">
        <v>43466</v>
      </c>
      <c r="K17" s="324">
        <v>43830</v>
      </c>
      <c r="L17" s="322">
        <v>0.25</v>
      </c>
      <c r="M17" s="322">
        <v>0.5</v>
      </c>
      <c r="N17" s="322">
        <v>0.75</v>
      </c>
      <c r="O17" s="214">
        <v>1</v>
      </c>
      <c r="P17" s="52">
        <v>0</v>
      </c>
      <c r="Q17" s="325" t="s">
        <v>428</v>
      </c>
      <c r="R17" s="325" t="s">
        <v>429</v>
      </c>
      <c r="S17" s="325" t="s">
        <v>101</v>
      </c>
      <c r="T17" s="136">
        <v>0</v>
      </c>
      <c r="U17" s="207" t="s">
        <v>101</v>
      </c>
      <c r="V17" s="207" t="s">
        <v>101</v>
      </c>
      <c r="W17" s="207" t="s">
        <v>797</v>
      </c>
      <c r="X17" s="214">
        <v>1</v>
      </c>
      <c r="Y17" s="160" t="s">
        <v>1174</v>
      </c>
      <c r="Z17" s="325" t="s">
        <v>1105</v>
      </c>
      <c r="AA17" s="160" t="s">
        <v>1174</v>
      </c>
    </row>
    <row r="18" spans="1:27" ht="409.6">
      <c r="A18" s="397"/>
      <c r="B18" s="397"/>
      <c r="C18" s="32" t="s">
        <v>273</v>
      </c>
      <c r="D18" s="29" t="s">
        <v>118</v>
      </c>
      <c r="E18" s="29" t="s">
        <v>34</v>
      </c>
      <c r="F18" s="29" t="s">
        <v>246</v>
      </c>
      <c r="G18" s="27" t="s">
        <v>69</v>
      </c>
      <c r="H18" s="322">
        <v>1</v>
      </c>
      <c r="I18" s="27" t="s">
        <v>61</v>
      </c>
      <c r="J18" s="323">
        <v>43466</v>
      </c>
      <c r="K18" s="324">
        <v>43830</v>
      </c>
      <c r="L18" s="322">
        <v>0.25</v>
      </c>
      <c r="M18" s="322">
        <v>0.5</v>
      </c>
      <c r="N18" s="322">
        <v>0.75</v>
      </c>
      <c r="O18" s="214">
        <v>1</v>
      </c>
      <c r="P18" s="158">
        <v>0.82</v>
      </c>
      <c r="Q18" s="325" t="s">
        <v>430</v>
      </c>
      <c r="R18" s="325" t="s">
        <v>431</v>
      </c>
      <c r="S18" s="325" t="s">
        <v>432</v>
      </c>
      <c r="T18" s="136">
        <v>0.75</v>
      </c>
      <c r="U18" s="207" t="s">
        <v>798</v>
      </c>
      <c r="V18" s="207" t="s">
        <v>799</v>
      </c>
      <c r="W18" s="125" t="s">
        <v>800</v>
      </c>
      <c r="X18" s="214">
        <v>1</v>
      </c>
      <c r="Y18" s="24" t="s">
        <v>1106</v>
      </c>
      <c r="Z18" s="325" t="s">
        <v>1107</v>
      </c>
      <c r="AA18" s="325" t="s">
        <v>1168</v>
      </c>
    </row>
    <row r="19" spans="1:27" ht="248.4">
      <c r="A19" s="397"/>
      <c r="B19" s="397"/>
      <c r="C19" s="32" t="s">
        <v>274</v>
      </c>
      <c r="D19" s="29" t="s">
        <v>118</v>
      </c>
      <c r="E19" s="29" t="s">
        <v>34</v>
      </c>
      <c r="F19" s="29" t="s">
        <v>247</v>
      </c>
      <c r="G19" s="27" t="s">
        <v>69</v>
      </c>
      <c r="H19" s="322">
        <v>1</v>
      </c>
      <c r="I19" s="27" t="s">
        <v>61</v>
      </c>
      <c r="J19" s="323">
        <v>43466</v>
      </c>
      <c r="K19" s="324">
        <v>43830</v>
      </c>
      <c r="L19" s="322">
        <v>0.25</v>
      </c>
      <c r="M19" s="322">
        <v>0.5</v>
      </c>
      <c r="N19" s="322">
        <v>0.75</v>
      </c>
      <c r="O19" s="214">
        <v>1</v>
      </c>
      <c r="P19" s="96">
        <v>0.5</v>
      </c>
      <c r="Q19" s="103" t="s">
        <v>433</v>
      </c>
      <c r="R19" s="326" t="s">
        <v>434</v>
      </c>
      <c r="S19" s="103" t="s">
        <v>625</v>
      </c>
      <c r="T19" s="164">
        <v>0</v>
      </c>
      <c r="U19" s="207" t="s">
        <v>101</v>
      </c>
      <c r="V19" s="207" t="s">
        <v>101</v>
      </c>
      <c r="W19" s="207" t="s">
        <v>801</v>
      </c>
      <c r="X19" s="214">
        <v>1</v>
      </c>
      <c r="Y19" s="96"/>
      <c r="Z19" s="326" t="s">
        <v>801</v>
      </c>
      <c r="AA19" s="326"/>
    </row>
    <row r="20" spans="1:27" ht="409.6">
      <c r="A20" s="398"/>
      <c r="B20" s="398"/>
      <c r="C20" s="32" t="s">
        <v>275</v>
      </c>
      <c r="D20" s="29" t="s">
        <v>118</v>
      </c>
      <c r="E20" s="29" t="s">
        <v>34</v>
      </c>
      <c r="F20" s="29" t="s">
        <v>248</v>
      </c>
      <c r="G20" s="27" t="s">
        <v>69</v>
      </c>
      <c r="H20" s="322">
        <v>1</v>
      </c>
      <c r="I20" s="27" t="s">
        <v>61</v>
      </c>
      <c r="J20" s="323">
        <v>43466</v>
      </c>
      <c r="K20" s="324">
        <v>43830</v>
      </c>
      <c r="L20" s="322">
        <v>0.25</v>
      </c>
      <c r="M20" s="322">
        <v>0.5</v>
      </c>
      <c r="N20" s="322">
        <v>0.75</v>
      </c>
      <c r="O20" s="214">
        <v>1</v>
      </c>
      <c r="P20" s="158">
        <v>0.5</v>
      </c>
      <c r="Q20" s="325" t="s">
        <v>435</v>
      </c>
      <c r="R20" s="325" t="s">
        <v>436</v>
      </c>
      <c r="S20" s="325" t="s">
        <v>612</v>
      </c>
      <c r="T20" s="159">
        <v>0.75</v>
      </c>
      <c r="U20" s="207" t="s">
        <v>101</v>
      </c>
      <c r="V20" s="160" t="s">
        <v>799</v>
      </c>
      <c r="W20" s="125" t="s">
        <v>800</v>
      </c>
      <c r="X20" s="214">
        <v>1</v>
      </c>
      <c r="Y20" s="24" t="s">
        <v>1108</v>
      </c>
      <c r="Z20" s="325" t="s">
        <v>1109</v>
      </c>
      <c r="AA20" s="325" t="s">
        <v>1169</v>
      </c>
    </row>
    <row r="21" spans="1:27" s="123" customFormat="1" ht="409.6">
      <c r="A21" s="21" t="s">
        <v>26</v>
      </c>
      <c r="B21" s="21" t="s">
        <v>24</v>
      </c>
      <c r="C21" s="21" t="s">
        <v>276</v>
      </c>
      <c r="D21" s="21" t="s">
        <v>118</v>
      </c>
      <c r="E21" s="22" t="s">
        <v>33</v>
      </c>
      <c r="F21" s="21" t="s">
        <v>249</v>
      </c>
      <c r="G21" s="22" t="s">
        <v>69</v>
      </c>
      <c r="H21" s="260">
        <v>1</v>
      </c>
      <c r="I21" s="22" t="s">
        <v>61</v>
      </c>
      <c r="J21" s="252">
        <v>43466</v>
      </c>
      <c r="K21" s="253">
        <v>43830</v>
      </c>
      <c r="L21" s="260">
        <v>0.25</v>
      </c>
      <c r="M21" s="260">
        <v>0.5</v>
      </c>
      <c r="N21" s="260">
        <v>0.75</v>
      </c>
      <c r="O21" s="209">
        <v>1</v>
      </c>
      <c r="P21" s="158">
        <v>0.5</v>
      </c>
      <c r="Q21" s="327" t="s">
        <v>437</v>
      </c>
      <c r="R21" s="264" t="s">
        <v>438</v>
      </c>
      <c r="S21" s="147" t="s">
        <v>613</v>
      </c>
      <c r="T21" s="165">
        <v>0.75</v>
      </c>
      <c r="U21" s="125" t="s">
        <v>802</v>
      </c>
      <c r="V21" s="125" t="s">
        <v>803</v>
      </c>
      <c r="W21" s="125" t="s">
        <v>804</v>
      </c>
      <c r="X21" s="209">
        <v>1</v>
      </c>
      <c r="Y21" s="54"/>
      <c r="Z21" s="58" t="s">
        <v>1110</v>
      </c>
      <c r="AA21" s="58" t="s">
        <v>1111</v>
      </c>
    </row>
    <row r="22" spans="1:27" hidden="1">
      <c r="T22" s="270">
        <v>16</v>
      </c>
      <c r="X22" s="270">
        <f>SUM(X4:X21)</f>
        <v>18.323333333333334</v>
      </c>
    </row>
  </sheetData>
  <autoFilter ref="A1:W21" xr:uid="{2876E505-098C-4BA8-8BF3-E468C15CF7FC}">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autoFilter>
  <mergeCells count="32">
    <mergeCell ref="H1:H3"/>
    <mergeCell ref="F1:F3"/>
    <mergeCell ref="G1:G3"/>
    <mergeCell ref="A17:A20"/>
    <mergeCell ref="B17:B20"/>
    <mergeCell ref="A1:A3"/>
    <mergeCell ref="B1:B3"/>
    <mergeCell ref="A14:A16"/>
    <mergeCell ref="B14:B16"/>
    <mergeCell ref="C1:C3"/>
    <mergeCell ref="D1:D3"/>
    <mergeCell ref="E1:E3"/>
    <mergeCell ref="J2:J3"/>
    <mergeCell ref="K2:K3"/>
    <mergeCell ref="L1:O1"/>
    <mergeCell ref="I1:I3"/>
    <mergeCell ref="J1:K1"/>
    <mergeCell ref="X1:AA1"/>
    <mergeCell ref="X2:AA2"/>
    <mergeCell ref="U7:U9"/>
    <mergeCell ref="Q7:Q9"/>
    <mergeCell ref="R7:R9"/>
    <mergeCell ref="S7:S9"/>
    <mergeCell ref="P1:S1"/>
    <mergeCell ref="P2:S2"/>
    <mergeCell ref="T1:W1"/>
    <mergeCell ref="T2:W2"/>
    <mergeCell ref="V7:V9"/>
    <mergeCell ref="W7:W9"/>
    <mergeCell ref="Y7:Y9"/>
    <mergeCell ref="Z7:Z9"/>
    <mergeCell ref="AA7:AA9"/>
  </mergeCells>
  <hyperlinks>
    <hyperlink ref="S4" r:id="rId1" xr:uid="{00000000-0004-0000-0600-000000000000}"/>
    <hyperlink ref="S11" r:id="rId2" xr:uid="{00000000-0004-0000-0600-000001000000}"/>
    <hyperlink ref="S12" r:id="rId3" xr:uid="{00000000-0004-0000-0600-000002000000}"/>
    <hyperlink ref="S10" r:id="rId4" xr:uid="{00000000-0004-0000-0600-000003000000}"/>
    <hyperlink ref="S5" r:id="rId5" xr:uid="{00000000-0004-0000-0600-000004000000}"/>
    <hyperlink ref="W10" r:id="rId6" xr:uid="{0A8E9C26-BEE2-4891-A2A2-D07E31AEC559}"/>
    <hyperlink ref="W11" r:id="rId7" xr:uid="{2A938C3C-B322-4015-B8FD-5C01367ACB99}"/>
    <hyperlink ref="W12" r:id="rId8" xr:uid="{AAB88469-3B1D-4B0C-9037-9A835E6768ED}"/>
    <hyperlink ref="W5" r:id="rId9" xr:uid="{ABDA4C20-70E6-46A1-B87F-F809B365FB52}"/>
    <hyperlink ref="W6" r:id="rId10" display="http://www.icfes.gov.co/web/guest/tr%C3%A1mites-y-servicios" xr:uid="{950EAC2B-7EB0-4D87-91AE-9167AF3C31E5}"/>
    <hyperlink ref="AA11" r:id="rId11" xr:uid="{2FBDB060-FA9D-4E01-80BB-F90943472BFE}"/>
    <hyperlink ref="AA12" r:id="rId12" xr:uid="{C78B6C78-E2D3-4433-9460-6F19A8D0D6D3}"/>
    <hyperlink ref="AA10" r:id="rId13" xr:uid="{F9AC968A-6497-41F9-A808-2EA6CF1AC613}"/>
    <hyperlink ref="AA5" r:id="rId14" display="https://www.icfes.gov.co/nl/web/guest/participacion-ciudadana" xr:uid="{01FE3156-6797-4B8C-8C37-3D7D2346276F}"/>
    <hyperlink ref="AA18" r:id="rId15" display="https://icfesgovco.sharepoint.com/sites/EVIDENCIASDEDESARROLLOORGANIZACIONAL/Documentos%20compartidos/Forms/AllItems.aspx?FolderCTID=0x012000046FA80B034BE84480BEE02BBABB1A7C&amp;viewid=d0f71286%2D33d2%2D44c5%2D941c%2D0772bbe797a6&amp;id=%2Fsites%2FEVIDENCIASDEDESARROLLOORGANIZACIONAL%2FDocumentos%20compartidos%2FEvidencias%20Cuarto%20Trimestre%2FInformaci%C3%B3n%20y%20Comunicaci%C3%B3n%2FARQ%5FDATOS%2F%20Requerimientos%20planeados" xr:uid="{7E8F8162-8709-4920-8881-EB1511046902}"/>
  </hyperlinks>
  <pageMargins left="0.7" right="0.7" top="0.75" bottom="0.75" header="0.3" footer="0.3"/>
  <pageSetup orientation="portrait" r:id="rId16"/>
  <legacyDrawing r:id="rId17"/>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'C:\Users\cynthiLu10\Library\Containers\com.microsoft.Excel\Data\Documents\icfesserv5\planeacion$\2019\Plan de Acción Institucional\[Formato Plan de Acción Institucional 2019_Direccionamiento Es..xlsx]Perspectivas '!#REF!</xm:f>
          </x14:formula1>
          <xm:sqref>A4:B6</xm:sqref>
        </x14:dataValidation>
        <x14:dataValidation type="list" allowBlank="1" showInputMessage="1" showErrorMessage="1" xr:uid="{00000000-0002-0000-0600-000001000000}">
          <x14:formula1>
            <xm:f>'C:\Users\cynthiLu10\Library\Containers\com.microsoft.Excel\Data\Documents\icfesserv5\planeacion$\2019\Plan de Acción Institucional\[Plan de Acción SASG (1).xlsx]Perspectivas '!#REF!</xm:f>
          </x14:formula1>
          <xm:sqref>A7:B12</xm:sqref>
        </x14:dataValidation>
        <x14:dataValidation type="list" allowBlank="1" showErrorMessage="1" xr:uid="{00000000-0002-0000-0600-000002000000}">
          <x14:formula1>
            <xm:f>'\Users\cynthiLu10\Library\Containers\com.microsoft.Excel\Data\Documents\C:\Users\cbeltran\Downloads\[DTI_Plan Acción Institucional 2019 V1.xlsx]Perspectivas '!#REF!</xm:f>
          </x14:formula1>
          <xm:sqref>A21:B21 A13:B14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10"/>
  <sheetViews>
    <sheetView zoomScale="60" zoomScaleNormal="60" workbookViewId="0">
      <selection activeCell="AC5" sqref="AC5"/>
    </sheetView>
  </sheetViews>
  <sheetFormatPr baseColWidth="10" defaultColWidth="11.44140625" defaultRowHeight="13.8"/>
  <cols>
    <col min="1" max="1" width="15.33203125" style="270" bestFit="1" customWidth="1"/>
    <col min="2" max="2" width="15" style="270" bestFit="1" customWidth="1"/>
    <col min="3" max="3" width="16.6640625" style="270" customWidth="1"/>
    <col min="4" max="4" width="18" style="270" customWidth="1"/>
    <col min="5" max="5" width="16.44140625" style="270" bestFit="1" customWidth="1"/>
    <col min="6" max="6" width="29.88671875" style="270" customWidth="1"/>
    <col min="7" max="7" width="11.44140625" style="270" customWidth="1"/>
    <col min="8" max="8" width="12.44140625" style="270" customWidth="1"/>
    <col min="9" max="9" width="18.6640625" style="270" customWidth="1"/>
    <col min="10" max="11" width="16.88671875" style="270" customWidth="1"/>
    <col min="12" max="12" width="16" style="270" bestFit="1" customWidth="1"/>
    <col min="13" max="13" width="16.6640625" style="270" bestFit="1" customWidth="1"/>
    <col min="14" max="14" width="17.33203125" style="270" bestFit="1" customWidth="1"/>
    <col min="15" max="15" width="17.6640625" style="270" customWidth="1"/>
    <col min="16" max="19" width="11.44140625" style="270" hidden="1" customWidth="1"/>
    <col min="20" max="23" width="0" style="270" hidden="1" customWidth="1"/>
    <col min="24" max="25" width="22.109375" style="270" customWidth="1"/>
    <col min="26" max="26" width="67.33203125" style="270" customWidth="1"/>
    <col min="27" max="27" width="22.109375" style="270" customWidth="1"/>
    <col min="28" max="16384" width="11.44140625" style="270"/>
  </cols>
  <sheetData>
    <row r="1" spans="1:27" ht="16.5" customHeight="1">
      <c r="A1" s="347" t="s">
        <v>0</v>
      </c>
      <c r="B1" s="347" t="s">
        <v>14</v>
      </c>
      <c r="C1" s="347" t="s">
        <v>1</v>
      </c>
      <c r="D1" s="347" t="s">
        <v>2</v>
      </c>
      <c r="E1" s="347" t="s">
        <v>3</v>
      </c>
      <c r="F1" s="347" t="s">
        <v>54</v>
      </c>
      <c r="G1" s="347" t="s">
        <v>4</v>
      </c>
      <c r="H1" s="347" t="s">
        <v>15</v>
      </c>
      <c r="I1" s="347" t="s">
        <v>16</v>
      </c>
      <c r="J1" s="349" t="s">
        <v>5</v>
      </c>
      <c r="K1" s="349"/>
      <c r="L1" s="349" t="s">
        <v>6</v>
      </c>
      <c r="M1" s="349"/>
      <c r="N1" s="349"/>
      <c r="O1" s="349"/>
      <c r="P1" s="345"/>
      <c r="Q1" s="345"/>
      <c r="R1" s="345"/>
      <c r="S1" s="345"/>
      <c r="T1" s="345"/>
      <c r="U1" s="345"/>
      <c r="V1" s="345"/>
      <c r="W1" s="345"/>
      <c r="X1" s="345"/>
      <c r="Y1" s="345"/>
      <c r="Z1" s="345"/>
      <c r="AA1" s="345"/>
    </row>
    <row r="2" spans="1:27" ht="33" customHeight="1">
      <c r="A2" s="368"/>
      <c r="B2" s="368"/>
      <c r="C2" s="368"/>
      <c r="D2" s="368"/>
      <c r="E2" s="368"/>
      <c r="F2" s="368"/>
      <c r="G2" s="368"/>
      <c r="H2" s="368"/>
      <c r="I2" s="368"/>
      <c r="J2" s="353" t="s">
        <v>7</v>
      </c>
      <c r="K2" s="353" t="s">
        <v>8</v>
      </c>
      <c r="L2" s="199" t="s">
        <v>9</v>
      </c>
      <c r="M2" s="199" t="s">
        <v>10</v>
      </c>
      <c r="N2" s="199" t="s">
        <v>11</v>
      </c>
      <c r="O2" s="199" t="s">
        <v>12</v>
      </c>
      <c r="P2" s="351" t="s">
        <v>10</v>
      </c>
      <c r="Q2" s="352"/>
      <c r="R2" s="352"/>
      <c r="S2" s="384"/>
      <c r="T2" s="351" t="s">
        <v>11</v>
      </c>
      <c r="U2" s="352"/>
      <c r="V2" s="352"/>
      <c r="W2" s="384"/>
      <c r="X2" s="351" t="s">
        <v>12</v>
      </c>
      <c r="Y2" s="352"/>
      <c r="Z2" s="352"/>
      <c r="AA2" s="384"/>
    </row>
    <row r="3" spans="1:27" ht="68.25" customHeight="1">
      <c r="A3" s="368"/>
      <c r="B3" s="368"/>
      <c r="C3" s="368"/>
      <c r="D3" s="368"/>
      <c r="E3" s="368"/>
      <c r="F3" s="368"/>
      <c r="G3" s="368"/>
      <c r="H3" s="368"/>
      <c r="I3" s="368"/>
      <c r="J3" s="353"/>
      <c r="K3" s="353"/>
      <c r="L3" s="200" t="s">
        <v>13</v>
      </c>
      <c r="M3" s="200" t="s">
        <v>13</v>
      </c>
      <c r="N3" s="200" t="s">
        <v>13</v>
      </c>
      <c r="O3" s="200" t="s">
        <v>13</v>
      </c>
      <c r="P3" s="220" t="s">
        <v>304</v>
      </c>
      <c r="Q3" s="220" t="s">
        <v>305</v>
      </c>
      <c r="R3" s="220" t="s">
        <v>306</v>
      </c>
      <c r="S3" s="220" t="s">
        <v>307</v>
      </c>
      <c r="T3" s="220" t="s">
        <v>304</v>
      </c>
      <c r="U3" s="220" t="s">
        <v>305</v>
      </c>
      <c r="V3" s="220" t="s">
        <v>306</v>
      </c>
      <c r="W3" s="220" t="s">
        <v>307</v>
      </c>
      <c r="X3" s="220" t="s">
        <v>304</v>
      </c>
      <c r="Y3" s="220" t="s">
        <v>305</v>
      </c>
      <c r="Z3" s="220" t="s">
        <v>306</v>
      </c>
      <c r="AA3" s="220" t="s">
        <v>307</v>
      </c>
    </row>
    <row r="4" spans="1:27" ht="215.25" customHeight="1">
      <c r="A4" s="82" t="s">
        <v>28</v>
      </c>
      <c r="B4" s="82" t="s">
        <v>20</v>
      </c>
      <c r="C4" s="82" t="s">
        <v>78</v>
      </c>
      <c r="D4" s="82" t="s">
        <v>79</v>
      </c>
      <c r="E4" s="82" t="s">
        <v>80</v>
      </c>
      <c r="F4" s="82" t="s">
        <v>87</v>
      </c>
      <c r="G4" s="82" t="s">
        <v>69</v>
      </c>
      <c r="H4" s="8" t="s">
        <v>81</v>
      </c>
      <c r="I4" s="82" t="s">
        <v>61</v>
      </c>
      <c r="J4" s="8" t="s">
        <v>82</v>
      </c>
      <c r="K4" s="8" t="s">
        <v>83</v>
      </c>
      <c r="L4" s="8" t="s">
        <v>84</v>
      </c>
      <c r="M4" s="8" t="s">
        <v>85</v>
      </c>
      <c r="N4" s="8" t="s">
        <v>86</v>
      </c>
      <c r="O4" s="38" t="s">
        <v>81</v>
      </c>
      <c r="P4" s="337">
        <v>0.56499999999999995</v>
      </c>
      <c r="Q4" s="338" t="s">
        <v>510</v>
      </c>
      <c r="R4" s="23" t="s">
        <v>1170</v>
      </c>
      <c r="S4" s="23" t="s">
        <v>511</v>
      </c>
      <c r="T4" s="158">
        <v>0.83</v>
      </c>
      <c r="U4" s="167" t="s">
        <v>707</v>
      </c>
      <c r="V4" s="23" t="s">
        <v>708</v>
      </c>
      <c r="W4" s="151" t="s">
        <v>709</v>
      </c>
      <c r="X4" s="330">
        <v>1</v>
      </c>
      <c r="Y4" s="167" t="s">
        <v>906</v>
      </c>
      <c r="Z4" s="125" t="s">
        <v>907</v>
      </c>
      <c r="AA4" s="125" t="s">
        <v>709</v>
      </c>
    </row>
    <row r="5" spans="1:27" ht="386.4">
      <c r="A5" s="82" t="s">
        <v>26</v>
      </c>
      <c r="B5" s="82" t="s">
        <v>18</v>
      </c>
      <c r="C5" s="331" t="s">
        <v>139</v>
      </c>
      <c r="D5" s="82" t="s">
        <v>72</v>
      </c>
      <c r="E5" s="82" t="s">
        <v>38</v>
      </c>
      <c r="F5" s="82" t="s">
        <v>140</v>
      </c>
      <c r="G5" s="82" t="s">
        <v>137</v>
      </c>
      <c r="H5" s="82">
        <v>12</v>
      </c>
      <c r="I5" s="82" t="s">
        <v>74</v>
      </c>
      <c r="J5" s="33">
        <v>43466</v>
      </c>
      <c r="K5" s="33">
        <v>43820</v>
      </c>
      <c r="L5" s="83">
        <v>0.25</v>
      </c>
      <c r="M5" s="83">
        <v>0.25</v>
      </c>
      <c r="N5" s="83">
        <v>0.25</v>
      </c>
      <c r="O5" s="35">
        <v>0.25</v>
      </c>
      <c r="P5" s="158">
        <v>0.5</v>
      </c>
      <c r="Q5" s="171" t="s">
        <v>539</v>
      </c>
      <c r="R5" s="125" t="s">
        <v>620</v>
      </c>
      <c r="S5" s="125" t="s">
        <v>621</v>
      </c>
      <c r="T5" s="158">
        <v>0.75</v>
      </c>
      <c r="U5" s="171" t="s">
        <v>692</v>
      </c>
      <c r="V5" s="125" t="s">
        <v>693</v>
      </c>
      <c r="W5" s="151" t="s">
        <v>694</v>
      </c>
      <c r="X5" s="330">
        <v>1</v>
      </c>
      <c r="Y5" s="167" t="s">
        <v>1014</v>
      </c>
      <c r="Z5" s="125" t="s">
        <v>1015</v>
      </c>
      <c r="AA5" s="125" t="str">
        <f>+W5</f>
        <v>https://drive.google.com/open?id=1y36A1OURcOn-6rtRc7rFhOL2rU94oxa1</v>
      </c>
    </row>
    <row r="6" spans="1:27" ht="409.6">
      <c r="A6" s="82" t="s">
        <v>26</v>
      </c>
      <c r="B6" s="82" t="s">
        <v>18</v>
      </c>
      <c r="C6" s="331" t="s">
        <v>141</v>
      </c>
      <c r="D6" s="82" t="s">
        <v>72</v>
      </c>
      <c r="E6" s="82" t="s">
        <v>38</v>
      </c>
      <c r="F6" s="82" t="s">
        <v>140</v>
      </c>
      <c r="G6" s="82" t="s">
        <v>137</v>
      </c>
      <c r="H6" s="82">
        <v>4</v>
      </c>
      <c r="I6" s="82" t="s">
        <v>74</v>
      </c>
      <c r="J6" s="33">
        <v>43466</v>
      </c>
      <c r="K6" s="33">
        <v>43820</v>
      </c>
      <c r="L6" s="83">
        <v>0.25</v>
      </c>
      <c r="M6" s="83">
        <v>0.25</v>
      </c>
      <c r="N6" s="83">
        <v>0.25</v>
      </c>
      <c r="O6" s="35">
        <v>0.25</v>
      </c>
      <c r="P6" s="158">
        <v>0.5</v>
      </c>
      <c r="Q6" s="171" t="s">
        <v>540</v>
      </c>
      <c r="R6" s="125" t="s">
        <v>485</v>
      </c>
      <c r="S6" s="125" t="s">
        <v>486</v>
      </c>
      <c r="T6" s="158">
        <v>0.75</v>
      </c>
      <c r="U6" s="171" t="s">
        <v>695</v>
      </c>
      <c r="V6" s="125" t="s">
        <v>696</v>
      </c>
      <c r="W6" s="151" t="s">
        <v>697</v>
      </c>
      <c r="X6" s="194">
        <v>1</v>
      </c>
      <c r="Y6" s="196" t="s">
        <v>1016</v>
      </c>
      <c r="Z6" s="207" t="s">
        <v>1017</v>
      </c>
      <c r="AA6" s="332" t="s">
        <v>1018</v>
      </c>
    </row>
    <row r="7" spans="1:27" ht="215.25" customHeight="1">
      <c r="A7" s="27" t="s">
        <v>29</v>
      </c>
      <c r="B7" s="27" t="s">
        <v>24</v>
      </c>
      <c r="C7" s="27" t="s">
        <v>250</v>
      </c>
      <c r="D7" s="27" t="s">
        <v>77</v>
      </c>
      <c r="E7" s="27" t="s">
        <v>34</v>
      </c>
      <c r="F7" s="27" t="s">
        <v>251</v>
      </c>
      <c r="G7" s="27" t="s">
        <v>69</v>
      </c>
      <c r="H7" s="322">
        <v>1</v>
      </c>
      <c r="I7" s="27" t="s">
        <v>61</v>
      </c>
      <c r="J7" s="333">
        <v>43466</v>
      </c>
      <c r="K7" s="334">
        <v>43830</v>
      </c>
      <c r="L7" s="260">
        <v>0.25</v>
      </c>
      <c r="M7" s="260">
        <v>0.5</v>
      </c>
      <c r="N7" s="260">
        <v>0.75</v>
      </c>
      <c r="O7" s="209">
        <v>1</v>
      </c>
      <c r="P7" s="335">
        <f>19/35</f>
        <v>0.54285714285714282</v>
      </c>
      <c r="Q7" s="339" t="s">
        <v>439</v>
      </c>
      <c r="R7" s="125" t="s">
        <v>440</v>
      </c>
      <c r="S7" s="125"/>
      <c r="T7" s="24">
        <v>0.75</v>
      </c>
      <c r="U7" s="23" t="s">
        <v>805</v>
      </c>
      <c r="V7" s="23" t="s">
        <v>806</v>
      </c>
      <c r="W7" s="125" t="s">
        <v>807</v>
      </c>
      <c r="X7" s="124">
        <v>1</v>
      </c>
      <c r="Y7" s="125" t="s">
        <v>1112</v>
      </c>
      <c r="Z7" s="125" t="s">
        <v>1113</v>
      </c>
      <c r="AA7" s="125" t="s">
        <v>1171</v>
      </c>
    </row>
    <row r="8" spans="1:27" hidden="1">
      <c r="S8" s="340"/>
      <c r="T8" s="336">
        <v>4</v>
      </c>
      <c r="W8" s="340"/>
    </row>
    <row r="9" spans="1:27" ht="15" hidden="1" customHeight="1">
      <c r="L9" s="276">
        <v>4</v>
      </c>
      <c r="S9" s="340"/>
      <c r="W9" s="340"/>
    </row>
    <row r="10" spans="1:27">
      <c r="P10" s="270">
        <f>+COUNT(P4:P7)</f>
        <v>4</v>
      </c>
      <c r="S10" s="341"/>
      <c r="W10" s="341"/>
    </row>
  </sheetData>
  <autoFilter ref="A1:W7" xr:uid="{D3BE14CA-B8FF-4DD6-9762-24CE02776F0B}">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autoFilter>
  <mergeCells count="19">
    <mergeCell ref="F1:F3"/>
    <mergeCell ref="G1:G3"/>
    <mergeCell ref="H1:H3"/>
    <mergeCell ref="I1:I3"/>
    <mergeCell ref="J1:K1"/>
    <mergeCell ref="J2:J3"/>
    <mergeCell ref="K2:K3"/>
    <mergeCell ref="A1:A3"/>
    <mergeCell ref="B1:B3"/>
    <mergeCell ref="C1:C3"/>
    <mergeCell ref="D1:D3"/>
    <mergeCell ref="E1:E3"/>
    <mergeCell ref="X1:AA1"/>
    <mergeCell ref="X2:AA2"/>
    <mergeCell ref="T2:W2"/>
    <mergeCell ref="L1:O1"/>
    <mergeCell ref="P1:S1"/>
    <mergeCell ref="P2:S2"/>
    <mergeCell ref="T1:W1"/>
  </mergeCells>
  <hyperlinks>
    <hyperlink ref="W5" r:id="rId1" xr:uid="{3BFF716D-7317-4C90-BC68-688DD096A1BB}"/>
    <hyperlink ref="W6" r:id="rId2" xr:uid="{DD797EA3-D0C7-468D-983C-8BEBEF2BB44F}"/>
    <hyperlink ref="W4" r:id="rId3" xr:uid="{9178B60D-8034-4C2C-842F-D2CD2228BADA}"/>
    <hyperlink ref="AA6" r:id="rId4" xr:uid="{4A3688AC-099C-4DF9-98A5-797679B1F376}"/>
  </hyperlinks>
  <pageMargins left="0.7" right="0.7" top="0.75" bottom="0.75" header="0.3" footer="0.3"/>
  <pageSetup orientation="portrait" r:id="rId5"/>
  <ignoredErrors>
    <ignoredError sqref="L4:O4 H4" numberStoredAsText="1"/>
  </ignoredErrors>
  <legacyDrawing r:id="rId6"/>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'C:\Users\cynthiLu10\Library\Containers\com.microsoft.Excel\Data\Documents\icfesserv5\planeacion$\2019\Plan de Acción Institucional\[Formato Plan de Acción Institucional 2019_ Gestión del conocimiento.xlsx]Perspectivas '!#REF!</xm:f>
          </x14:formula1>
          <xm:sqref>A4:B4</xm:sqref>
        </x14:dataValidation>
        <x14:dataValidation type="list" allowBlank="1" showInputMessage="1" showErrorMessage="1" xr:uid="{00000000-0002-0000-0700-000001000000}">
          <x14:formula1>
            <xm:f>'C:\Users\cynthiLu10\Library\Containers\com.microsoft.Excel\Data\Documents\icfesserv5\planeacion$\2019\Plan de Acción Institucional\[Formato Plan de Acción Institucional 2019_Direccionamiento Es..xlsx]Perspectivas '!#REF!</xm:f>
          </x14:formula1>
          <xm:sqref>A5:B6</xm:sqref>
        </x14:dataValidation>
        <x14:dataValidation type="list" allowBlank="1" showErrorMessage="1" xr:uid="{00000000-0002-0000-0700-000002000000}">
          <x14:formula1>
            <xm:f>'\Users\cynthiLu10\Library\Containers\com.microsoft.Excel\Data\Documents\C:\Users\cbeltran\Downloads\[DTI_Plan Acción Institucional 2019 V1.xlsx]Perspectivas '!#REF!</xm:f>
          </x14:formula1>
          <xm:sqref>A7:B7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11"/>
  <sheetViews>
    <sheetView topLeftCell="D1" zoomScale="70" zoomScaleNormal="70" workbookViewId="0">
      <selection activeCell="AG5" sqref="AG5"/>
    </sheetView>
  </sheetViews>
  <sheetFormatPr baseColWidth="10" defaultColWidth="11.44140625" defaultRowHeight="13.8"/>
  <cols>
    <col min="1" max="1" width="15.33203125" style="3" hidden="1" customWidth="1"/>
    <col min="2" max="3" width="15" style="3" hidden="1" customWidth="1"/>
    <col min="4" max="4" width="28.6640625" style="3" bestFit="1" customWidth="1"/>
    <col min="5" max="5" width="16.44140625" style="3" bestFit="1" customWidth="1"/>
    <col min="6" max="6" width="27.109375" style="3" bestFit="1" customWidth="1"/>
    <col min="7" max="7" width="11.44140625" style="3" customWidth="1"/>
    <col min="8" max="8" width="12.44140625" style="3" customWidth="1"/>
    <col min="9" max="9" width="18.6640625" style="3" customWidth="1"/>
    <col min="10" max="11" width="16.88671875" style="3" customWidth="1"/>
    <col min="12" max="12" width="16" style="3" bestFit="1" customWidth="1"/>
    <col min="13" max="13" width="16.6640625" style="3" bestFit="1" customWidth="1"/>
    <col min="14" max="14" width="17.33203125" style="3" bestFit="1" customWidth="1"/>
    <col min="15" max="15" width="17.6640625" style="3" bestFit="1" customWidth="1"/>
    <col min="16" max="19" width="11.44140625" style="3" hidden="1" customWidth="1"/>
    <col min="20" max="23" width="0" style="3" hidden="1" customWidth="1"/>
    <col min="24" max="24" width="19.5546875" style="3" customWidth="1"/>
    <col min="25" max="25" width="18.6640625" style="3" customWidth="1"/>
    <col min="26" max="26" width="23.33203125" style="3" customWidth="1"/>
    <col min="27" max="27" width="24.33203125" style="3" customWidth="1"/>
    <col min="28" max="16384" width="11.44140625" style="3"/>
  </cols>
  <sheetData>
    <row r="1" spans="1:27" ht="16.5" customHeight="1">
      <c r="A1" s="347" t="s">
        <v>0</v>
      </c>
      <c r="B1" s="347" t="s">
        <v>14</v>
      </c>
      <c r="C1" s="197"/>
      <c r="D1" s="347" t="s">
        <v>1</v>
      </c>
      <c r="E1" s="347" t="s">
        <v>3</v>
      </c>
      <c r="F1" s="347" t="s">
        <v>54</v>
      </c>
      <c r="G1" s="347" t="s">
        <v>4</v>
      </c>
      <c r="H1" s="347" t="s">
        <v>15</v>
      </c>
      <c r="I1" s="347" t="s">
        <v>16</v>
      </c>
      <c r="J1" s="349" t="s">
        <v>5</v>
      </c>
      <c r="K1" s="349"/>
      <c r="L1" s="349" t="s">
        <v>6</v>
      </c>
      <c r="M1" s="349"/>
      <c r="N1" s="349"/>
      <c r="O1" s="349"/>
      <c r="P1" s="345"/>
      <c r="Q1" s="345"/>
      <c r="R1" s="345"/>
      <c r="S1" s="345"/>
      <c r="T1" s="345"/>
      <c r="U1" s="345"/>
      <c r="V1" s="345"/>
      <c r="W1" s="345"/>
      <c r="X1" s="345"/>
      <c r="Y1" s="345"/>
      <c r="Z1" s="345"/>
      <c r="AA1" s="345"/>
    </row>
    <row r="2" spans="1:27" ht="33" customHeight="1">
      <c r="A2" s="348"/>
      <c r="B2" s="348"/>
      <c r="C2" s="198"/>
      <c r="D2" s="348"/>
      <c r="E2" s="348"/>
      <c r="F2" s="348"/>
      <c r="G2" s="348"/>
      <c r="H2" s="348"/>
      <c r="I2" s="348"/>
      <c r="J2" s="353" t="s">
        <v>7</v>
      </c>
      <c r="K2" s="353" t="s">
        <v>8</v>
      </c>
      <c r="L2" s="199" t="s">
        <v>9</v>
      </c>
      <c r="M2" s="199" t="s">
        <v>10</v>
      </c>
      <c r="N2" s="199" t="s">
        <v>11</v>
      </c>
      <c r="O2" s="199" t="s">
        <v>12</v>
      </c>
      <c r="P2" s="351" t="s">
        <v>10</v>
      </c>
      <c r="Q2" s="352"/>
      <c r="R2" s="352"/>
      <c r="S2" s="384"/>
      <c r="T2" s="351" t="s">
        <v>11</v>
      </c>
      <c r="U2" s="352"/>
      <c r="V2" s="352"/>
      <c r="W2" s="384"/>
      <c r="X2" s="351" t="s">
        <v>12</v>
      </c>
      <c r="Y2" s="352"/>
      <c r="Z2" s="352"/>
      <c r="AA2" s="384"/>
    </row>
    <row r="3" spans="1:27" ht="161.25" customHeight="1">
      <c r="A3" s="348"/>
      <c r="B3" s="348"/>
      <c r="C3" s="198"/>
      <c r="D3" s="348"/>
      <c r="E3" s="348"/>
      <c r="F3" s="348"/>
      <c r="G3" s="348"/>
      <c r="H3" s="348"/>
      <c r="I3" s="348"/>
      <c r="J3" s="353"/>
      <c r="K3" s="353"/>
      <c r="L3" s="200" t="s">
        <v>13</v>
      </c>
      <c r="M3" s="200" t="s">
        <v>13</v>
      </c>
      <c r="N3" s="200" t="s">
        <v>13</v>
      </c>
      <c r="O3" s="200" t="s">
        <v>13</v>
      </c>
      <c r="P3" s="220" t="s">
        <v>304</v>
      </c>
      <c r="Q3" s="220" t="s">
        <v>305</v>
      </c>
      <c r="R3" s="220" t="s">
        <v>306</v>
      </c>
      <c r="S3" s="220" t="s">
        <v>307</v>
      </c>
      <c r="T3" s="220" t="s">
        <v>304</v>
      </c>
      <c r="U3" s="220" t="s">
        <v>305</v>
      </c>
      <c r="V3" s="220" t="s">
        <v>306</v>
      </c>
      <c r="W3" s="220" t="s">
        <v>307</v>
      </c>
      <c r="X3" s="220" t="s">
        <v>304</v>
      </c>
      <c r="Y3" s="220" t="s">
        <v>305</v>
      </c>
      <c r="Z3" s="220" t="s">
        <v>306</v>
      </c>
      <c r="AA3" s="220" t="s">
        <v>307</v>
      </c>
    </row>
    <row r="4" spans="1:27" ht="262.2">
      <c r="A4" s="82"/>
      <c r="B4" s="82"/>
      <c r="C4" s="82"/>
      <c r="D4" s="82" t="s">
        <v>319</v>
      </c>
      <c r="E4" s="82" t="s">
        <v>143</v>
      </c>
      <c r="F4" s="82" t="s">
        <v>146</v>
      </c>
      <c r="G4" s="82" t="s">
        <v>145</v>
      </c>
      <c r="H4" s="83">
        <v>1</v>
      </c>
      <c r="I4" s="82" t="s">
        <v>147</v>
      </c>
      <c r="J4" s="33">
        <v>43466</v>
      </c>
      <c r="K4" s="33">
        <v>43830</v>
      </c>
      <c r="L4" s="82">
        <v>0</v>
      </c>
      <c r="M4" s="83">
        <v>0.25</v>
      </c>
      <c r="N4" s="83">
        <v>0.5</v>
      </c>
      <c r="O4" s="83">
        <v>1</v>
      </c>
      <c r="P4" s="83">
        <v>0.5</v>
      </c>
      <c r="Q4" s="23" t="s">
        <v>503</v>
      </c>
      <c r="R4" s="23" t="s">
        <v>504</v>
      </c>
      <c r="S4" s="23" t="s">
        <v>502</v>
      </c>
      <c r="T4" s="83">
        <v>1</v>
      </c>
      <c r="U4" s="23" t="s">
        <v>649</v>
      </c>
      <c r="V4" s="23" t="s">
        <v>650</v>
      </c>
      <c r="W4" s="23" t="s">
        <v>651</v>
      </c>
      <c r="X4" s="83">
        <v>1</v>
      </c>
      <c r="Y4" s="23" t="s">
        <v>649</v>
      </c>
      <c r="Z4" s="23" t="s">
        <v>650</v>
      </c>
      <c r="AA4" s="23" t="s">
        <v>974</v>
      </c>
    </row>
    <row r="5" spans="1:27" ht="124.2">
      <c r="A5" s="82"/>
      <c r="B5" s="82"/>
      <c r="C5" s="82"/>
      <c r="D5" s="82" t="s">
        <v>142</v>
      </c>
      <c r="E5" s="82" t="s">
        <v>143</v>
      </c>
      <c r="F5" s="82" t="s">
        <v>144</v>
      </c>
      <c r="G5" s="82" t="s">
        <v>145</v>
      </c>
      <c r="H5" s="83">
        <v>1</v>
      </c>
      <c r="I5" s="82" t="s">
        <v>100</v>
      </c>
      <c r="J5" s="33">
        <v>43525</v>
      </c>
      <c r="K5" s="33">
        <v>43830</v>
      </c>
      <c r="L5" s="82">
        <v>0</v>
      </c>
      <c r="M5" s="82">
        <v>0</v>
      </c>
      <c r="N5" s="82">
        <v>0</v>
      </c>
      <c r="O5" s="83">
        <v>1</v>
      </c>
      <c r="P5" s="83">
        <v>0</v>
      </c>
      <c r="Q5" s="23" t="s">
        <v>500</v>
      </c>
      <c r="R5" s="23" t="s">
        <v>501</v>
      </c>
      <c r="S5" s="23" t="s">
        <v>502</v>
      </c>
      <c r="T5" s="83">
        <v>0</v>
      </c>
      <c r="U5" s="23" t="s">
        <v>500</v>
      </c>
      <c r="V5" s="23" t="s">
        <v>501</v>
      </c>
      <c r="W5" s="23" t="s">
        <v>651</v>
      </c>
      <c r="X5" s="83">
        <v>1</v>
      </c>
      <c r="Y5" s="23" t="s">
        <v>975</v>
      </c>
      <c r="Z5" s="23" t="s">
        <v>976</v>
      </c>
      <c r="AA5" s="23" t="s">
        <v>974</v>
      </c>
    </row>
    <row r="6" spans="1:27" ht="409.6">
      <c r="A6" s="82"/>
      <c r="B6" s="82"/>
      <c r="C6" s="82"/>
      <c r="D6" s="82" t="s">
        <v>316</v>
      </c>
      <c r="E6" s="82" t="s">
        <v>143</v>
      </c>
      <c r="F6" s="82" t="s">
        <v>317</v>
      </c>
      <c r="G6" s="82" t="s">
        <v>145</v>
      </c>
      <c r="H6" s="83">
        <v>1</v>
      </c>
      <c r="I6" s="82" t="s">
        <v>74</v>
      </c>
      <c r="J6" s="33">
        <v>43466</v>
      </c>
      <c r="K6" s="33">
        <v>43830</v>
      </c>
      <c r="L6" s="83">
        <v>0.25</v>
      </c>
      <c r="M6" s="83">
        <v>0.5</v>
      </c>
      <c r="N6" s="83">
        <v>0.75</v>
      </c>
      <c r="O6" s="83">
        <v>1</v>
      </c>
      <c r="P6" s="83">
        <v>0.42849999999999999</v>
      </c>
      <c r="Q6" s="23" t="s">
        <v>505</v>
      </c>
      <c r="R6" s="23" t="s">
        <v>506</v>
      </c>
      <c r="S6" s="23" t="s">
        <v>502</v>
      </c>
      <c r="T6" s="83">
        <v>0.74</v>
      </c>
      <c r="U6" s="23" t="s">
        <v>652</v>
      </c>
      <c r="V6" s="23" t="s">
        <v>653</v>
      </c>
      <c r="W6" s="23" t="s">
        <v>651</v>
      </c>
      <c r="X6" s="83">
        <v>1</v>
      </c>
      <c r="Y6" s="23" t="s">
        <v>977</v>
      </c>
      <c r="Z6" s="23" t="s">
        <v>978</v>
      </c>
      <c r="AA6" s="23" t="s">
        <v>974</v>
      </c>
    </row>
    <row r="7" spans="1:27" ht="409.6">
      <c r="A7" s="342"/>
      <c r="B7" s="342"/>
      <c r="C7" s="342"/>
      <c r="D7" s="82" t="s">
        <v>148</v>
      </c>
      <c r="E7" s="82" t="s">
        <v>143</v>
      </c>
      <c r="F7" s="82" t="s">
        <v>149</v>
      </c>
      <c r="G7" s="82" t="s">
        <v>145</v>
      </c>
      <c r="H7" s="83">
        <v>1</v>
      </c>
      <c r="I7" s="82" t="s">
        <v>74</v>
      </c>
      <c r="J7" s="33">
        <v>43466</v>
      </c>
      <c r="K7" s="33">
        <v>43830</v>
      </c>
      <c r="L7" s="83">
        <v>0.15</v>
      </c>
      <c r="M7" s="83">
        <v>0.3</v>
      </c>
      <c r="N7" s="83">
        <v>0.6</v>
      </c>
      <c r="O7" s="83">
        <v>1</v>
      </c>
      <c r="P7" s="83">
        <v>0.33</v>
      </c>
      <c r="Q7" s="23" t="s">
        <v>507</v>
      </c>
      <c r="R7" s="23" t="s">
        <v>508</v>
      </c>
      <c r="S7" s="23" t="s">
        <v>509</v>
      </c>
      <c r="T7" s="83">
        <v>0.67</v>
      </c>
      <c r="U7" s="23" t="s">
        <v>654</v>
      </c>
      <c r="V7" s="23" t="s">
        <v>655</v>
      </c>
      <c r="W7" s="23" t="s">
        <v>656</v>
      </c>
      <c r="X7" s="83">
        <v>1</v>
      </c>
      <c r="Y7" s="23" t="s">
        <v>979</v>
      </c>
      <c r="Z7" s="23" t="s">
        <v>980</v>
      </c>
      <c r="AA7" s="23" t="s">
        <v>981</v>
      </c>
    </row>
    <row r="8" spans="1:27" hidden="1">
      <c r="T8" s="168">
        <v>3</v>
      </c>
    </row>
    <row r="9" spans="1:27">
      <c r="T9" s="168"/>
    </row>
    <row r="10" spans="1:27">
      <c r="T10" s="343"/>
    </row>
    <row r="11" spans="1:27">
      <c r="T11" s="343"/>
    </row>
  </sheetData>
  <mergeCells count="18">
    <mergeCell ref="G1:G3"/>
    <mergeCell ref="H1:H3"/>
    <mergeCell ref="I1:I3"/>
    <mergeCell ref="J1:K1"/>
    <mergeCell ref="J2:J3"/>
    <mergeCell ref="K2:K3"/>
    <mergeCell ref="A1:A3"/>
    <mergeCell ref="B1:B3"/>
    <mergeCell ref="D1:D3"/>
    <mergeCell ref="E1:E3"/>
    <mergeCell ref="F1:F3"/>
    <mergeCell ref="T1:W1"/>
    <mergeCell ref="T2:W2"/>
    <mergeCell ref="X1:AA1"/>
    <mergeCell ref="X2:AA2"/>
    <mergeCell ref="L1:O1"/>
    <mergeCell ref="P1:S1"/>
    <mergeCell ref="P2:S2"/>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'C:\Users\cynthiLu10\Library\Containers\com.microsoft.Excel\Data\Documents\icfesserv5\planeacion$\2019\Plan de Acción Institucional\[Formato Plan de Acción Institucional 2019_Direccionamiento Es..xlsx]Perspectivas '!#REF!</xm:f>
          </x14:formula1>
          <xm:sqref>A5:C5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Perspectivas </vt:lpstr>
      <vt:lpstr>Talento Humano</vt:lpstr>
      <vt:lpstr>Direccionamiento Estratégico</vt:lpstr>
      <vt:lpstr>Valores para resultados</vt:lpstr>
      <vt:lpstr>Evaluación de Resultados</vt:lpstr>
      <vt:lpstr>Información y Comunicación</vt:lpstr>
      <vt:lpstr>Gestión del Conocimiento</vt:lpstr>
      <vt:lpstr>Control Interno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Faride Beltrán Buitra</dc:creator>
  <cp:lastModifiedBy>Adriana Bello</cp:lastModifiedBy>
  <dcterms:created xsi:type="dcterms:W3CDTF">2018-12-04T16:11:43Z</dcterms:created>
  <dcterms:modified xsi:type="dcterms:W3CDTF">2020-02-03T14:00:40Z</dcterms:modified>
</cp:coreProperties>
</file>