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abello\Desktop\SIRECI ANUAL 2020\enviado\CONSOLIDADO\"/>
    </mc:Choice>
  </mc:AlternateContent>
  <xr:revisionPtr revIDLastSave="0" documentId="8_{F08116CF-6DE1-4E55-97A8-3691DCF5758F}" xr6:coauthVersionLast="46" xr6:coauthVersionMax="46" xr10:uidLastSave="{00000000-0000-0000-0000-000000000000}"/>
  <bookViews>
    <workbookView xWindow="-120" yWindow="-120" windowWidth="20730" windowHeight="11160" activeTab="1" xr2:uid="{00000000-000D-0000-FFFF-FFFF00000000}"/>
  </bookViews>
  <sheets>
    <sheet name="Portada" sheetId="3" r:id="rId1"/>
    <sheet name="PAI" sheetId="15" r:id="rId2"/>
    <sheet name="Hoja1" sheetId="16" state="hidden" r:id="rId3"/>
  </sheets>
  <definedNames>
    <definedName name="_xlnm._FilterDatabase" localSheetId="1" hidden="1">PAI!$A$4:$CH$118</definedName>
    <definedName name="_xlnm.Print_Area" localSheetId="1">PAI!$B$1:$AF$137</definedName>
    <definedName name="_xlnm.Print_Area" localSheetId="0">Portada!$A$1:$J$61</definedName>
    <definedName name="_xlnm.Print_Titles" localSheetId="1">PAI!$1:$5</definedName>
    <definedName name="Z_174A2EF9_B040_4AC2_9A69_ACC64BAE66F9_.wvu.Rows" localSheetId="0" hidden="1">Portada!$4:$4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 i="15" l="1"/>
  <c r="AG12" i="15"/>
  <c r="AG14" i="15"/>
  <c r="AG15" i="15"/>
  <c r="AG16" i="15"/>
  <c r="AG17" i="15"/>
  <c r="AG18" i="15"/>
  <c r="AG19" i="15"/>
  <c r="AD79" i="15" l="1"/>
  <c r="AD78" i="15"/>
  <c r="AD66" i="15"/>
  <c r="AD82" i="15" l="1"/>
  <c r="AD81" i="15"/>
  <c r="AD73" i="15" l="1"/>
  <c r="AD72" i="15"/>
  <c r="AD69" i="15"/>
  <c r="AD68" i="15"/>
  <c r="AD26" i="15" l="1"/>
  <c r="AD25" i="15"/>
  <c r="AD24" i="15"/>
  <c r="V20" i="15" l="1"/>
  <c r="Z82" i="15" l="1"/>
  <c r="Z81" i="15"/>
  <c r="Z79" i="15"/>
  <c r="Z78" i="15"/>
  <c r="Z73" i="15" l="1"/>
  <c r="Z72" i="15"/>
  <c r="Y26" i="15" l="1"/>
  <c r="Y25" i="15"/>
  <c r="Y24" i="15"/>
  <c r="V23" i="15" l="1"/>
  <c r="V22" i="15"/>
  <c r="V21" i="15"/>
  <c r="V19" i="15"/>
  <c r="V73" i="15" l="1"/>
  <c r="V72" i="15"/>
  <c r="V71" i="15"/>
  <c r="V70" i="15"/>
  <c r="V67" i="15"/>
  <c r="V82" i="15" l="1"/>
  <c r="V81" i="15"/>
  <c r="V79" i="15"/>
  <c r="V78" i="15"/>
  <c r="R53" i="15" l="1"/>
  <c r="P11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Cynthia Faride Beltrán Buitra</author>
    <author>Cynthia Beltran</author>
  </authors>
  <commentList>
    <comment ref="B4" authorId="0" shapeId="0" xr:uid="{00000000-0006-0000-0100-000001000000}">
      <text>
        <r>
          <rPr>
            <b/>
            <sz val="9"/>
            <color rgb="FF000000"/>
            <rFont val="Tahoma"/>
            <family val="2"/>
          </rPr>
          <t xml:space="preserve">Lista desplegable.                  Se elige el eje estratégico del Plan Estratégico Institucional con el que se relaciona cada dependencia. </t>
        </r>
        <r>
          <rPr>
            <sz val="9"/>
            <color rgb="FF000000"/>
            <rFont val="Tahoma"/>
            <family val="2"/>
          </rPr>
          <t xml:space="preserve">
</t>
        </r>
      </text>
    </comment>
    <comment ref="C4" authorId="0" shapeId="0" xr:uid="{00000000-0006-0000-0100-000002000000}">
      <text>
        <r>
          <rPr>
            <b/>
            <sz val="9"/>
            <color rgb="FF000000"/>
            <rFont val="Tahoma"/>
            <family val="2"/>
          </rPr>
          <t>Lista desplegable.             Se elige la dimensión de MIPG a la que pertenece la actividad estratégica.</t>
        </r>
      </text>
    </comment>
    <comment ref="D4" authorId="0" shapeId="0" xr:uid="{00000000-0006-0000-0100-000003000000}">
      <text>
        <r>
          <rPr>
            <b/>
            <sz val="9"/>
            <color rgb="FF000000"/>
            <rFont val="Tahoma"/>
            <family val="2"/>
          </rPr>
          <t xml:space="preserve">Lista desplegable. Se elige la dependencia responsable de la  actividad estratégica. </t>
        </r>
        <r>
          <rPr>
            <sz val="9"/>
            <color rgb="FF000000"/>
            <rFont val="Tahoma"/>
            <family val="2"/>
          </rPr>
          <t xml:space="preserve">
</t>
        </r>
      </text>
    </comment>
    <comment ref="E4" authorId="0" shapeId="0" xr:uid="{00000000-0006-0000-0100-000004000000}">
      <text>
        <r>
          <rPr>
            <b/>
            <sz val="9"/>
            <color rgb="FF000000"/>
            <rFont val="Tahoma"/>
            <family val="2"/>
          </rPr>
          <t xml:space="preserve">Describir en la columna la actividad (es) estratégica (s) de la dependencia. </t>
        </r>
      </text>
    </comment>
    <comment ref="G4" authorId="0" shapeId="0" xr:uid="{00000000-0006-0000-0100-000005000000}">
      <text>
        <r>
          <rPr>
            <b/>
            <sz val="9"/>
            <color rgb="FF000000"/>
            <rFont val="Tahoma"/>
            <family val="2"/>
          </rPr>
          <t xml:space="preserve">Desagregar la actividad estratégica en actividades detalladas en caso que se requiera. </t>
        </r>
        <r>
          <rPr>
            <sz val="9"/>
            <color rgb="FF000000"/>
            <rFont val="Tahoma"/>
            <family val="2"/>
          </rPr>
          <t xml:space="preserve">
</t>
        </r>
      </text>
    </comment>
    <comment ref="H4" authorId="0" shapeId="0" xr:uid="{00000000-0006-0000-0100-000006000000}">
      <text>
        <r>
          <rPr>
            <b/>
            <sz val="9"/>
            <color rgb="FF000000"/>
            <rFont val="Tahoma"/>
            <family val="2"/>
          </rPr>
          <t>Establezca la fecha de inicio de la actividad estratégica o detallada.</t>
        </r>
        <r>
          <rPr>
            <sz val="9"/>
            <color rgb="FF000000"/>
            <rFont val="Tahoma"/>
            <family val="2"/>
          </rPr>
          <t xml:space="preserve">
</t>
        </r>
      </text>
    </comment>
    <comment ref="I4" authorId="0" shapeId="0" xr:uid="{00000000-0006-0000-0100-000007000000}">
      <text>
        <r>
          <rPr>
            <b/>
            <sz val="9"/>
            <color rgb="FF000000"/>
            <rFont val="Tahoma"/>
            <family val="2"/>
          </rPr>
          <t>Establezca la fecha e la que finaliza de la actividad estratégica detallada.</t>
        </r>
      </text>
    </comment>
    <comment ref="J4" authorId="0" shapeId="0" xr:uid="{00000000-0006-0000-0100-000008000000}">
      <text>
        <r>
          <rPr>
            <b/>
            <sz val="9"/>
            <color rgb="FF000000"/>
            <rFont val="Tahoma"/>
            <family val="2"/>
          </rPr>
          <t>Incluya el nombre del producto o evidencia de la actividad estratégica o detallada.</t>
        </r>
        <r>
          <rPr>
            <sz val="9"/>
            <color rgb="FF000000"/>
            <rFont val="Tahoma"/>
            <family val="2"/>
          </rPr>
          <t xml:space="preserve">
</t>
        </r>
      </text>
    </comment>
    <comment ref="K4" authorId="0" shapeId="0" xr:uid="{00000000-0006-0000-0100-000009000000}">
      <text>
        <r>
          <rPr>
            <b/>
            <sz val="9"/>
            <color rgb="FF000000"/>
            <rFont val="Tahoma"/>
            <family val="2"/>
          </rPr>
          <t xml:space="preserve">Diligenciar la meta que se estableció para la vigencia.  </t>
        </r>
      </text>
    </comment>
    <comment ref="L4" authorId="0" shapeId="0" xr:uid="{00000000-0006-0000-0100-00000A000000}">
      <text>
        <r>
          <rPr>
            <b/>
            <sz val="9"/>
            <color rgb="FF000000"/>
            <rFont val="Tahoma"/>
            <family val="2"/>
          </rPr>
          <t>Dilenciar el porcentaje planeado de cumplimiento acumulado por trimestre</t>
        </r>
        <r>
          <rPr>
            <sz val="9"/>
            <color rgb="FF000000"/>
            <rFont val="Tahoma"/>
            <family val="2"/>
          </rPr>
          <t xml:space="preserve">
</t>
        </r>
      </text>
    </comment>
    <comment ref="Q5" authorId="1" shapeId="0" xr:uid="{00000000-0006-0000-0100-00000B000000}">
      <text>
        <r>
          <rPr>
            <b/>
            <sz val="10"/>
            <color rgb="FF000000"/>
            <rFont val="Tahoma"/>
            <family val="2"/>
          </rPr>
          <t>Indique las variables del indicador y su resultado</t>
        </r>
      </text>
    </comment>
    <comment ref="R5" authorId="0" shapeId="0" xr:uid="{00000000-0006-0000-0100-00000C000000}">
      <text>
        <r>
          <rPr>
            <b/>
            <sz val="9"/>
            <color rgb="FF000000"/>
            <rFont val="Tahoma"/>
            <family val="2"/>
          </rPr>
          <t>Diligencie el porcentaje de cumplimiento del trimestre correspondiente.</t>
        </r>
        <r>
          <rPr>
            <sz val="9"/>
            <color rgb="FF000000"/>
            <rFont val="Tahoma"/>
            <family val="2"/>
          </rPr>
          <t xml:space="preserve">
</t>
        </r>
      </text>
    </comment>
    <comment ref="S5" authorId="0" shapeId="0" xr:uid="{00000000-0006-0000-0100-00000D000000}">
      <text>
        <r>
          <rPr>
            <b/>
            <sz val="9"/>
            <color rgb="FF000000"/>
            <rFont val="Tahoma"/>
            <family val="2"/>
          </rPr>
          <t>Se debe diligenciar la columna de avance descriptivo con los resultados y dificultades de la gestión de la actividad.</t>
        </r>
      </text>
    </comment>
    <comment ref="T5" authorId="0" shapeId="0" xr:uid="{00000000-0006-0000-0100-00000E000000}">
      <text>
        <r>
          <rPr>
            <b/>
            <sz val="9"/>
            <color rgb="FF000000"/>
            <rFont val="Tahoma"/>
            <family val="2"/>
          </rPr>
          <t>Indique la ubicación y ruta de la evidencia del cumplimiento</t>
        </r>
      </text>
    </comment>
    <comment ref="U5" authorId="1" shapeId="0" xr:uid="{00000000-0006-0000-0100-00000F000000}">
      <text>
        <r>
          <rPr>
            <b/>
            <sz val="10"/>
            <color rgb="FF000000"/>
            <rFont val="Tahoma"/>
            <family val="2"/>
          </rPr>
          <t>Indique las variables del indicador y su resultado</t>
        </r>
      </text>
    </comment>
    <comment ref="V5" authorId="0" shapeId="0" xr:uid="{00000000-0006-0000-0100-000010000000}">
      <text>
        <r>
          <rPr>
            <b/>
            <sz val="9"/>
            <color rgb="FF000000"/>
            <rFont val="Tahoma"/>
            <family val="2"/>
          </rPr>
          <t>Diligencie el porcentaje de cumplimiento del trimestre correspondiente.</t>
        </r>
        <r>
          <rPr>
            <sz val="9"/>
            <color rgb="FF000000"/>
            <rFont val="Tahoma"/>
            <family val="2"/>
          </rPr>
          <t xml:space="preserve">
</t>
        </r>
      </text>
    </comment>
    <comment ref="W5" authorId="0" shapeId="0" xr:uid="{00000000-0006-0000-0100-000011000000}">
      <text>
        <r>
          <rPr>
            <b/>
            <sz val="9"/>
            <color rgb="FF000000"/>
            <rFont val="Tahoma"/>
            <family val="2"/>
          </rPr>
          <t>Se debe diligenciar la columna de avance descriptivo con los resultados y dificultades de la gestión de la actividad.</t>
        </r>
      </text>
    </comment>
    <comment ref="X5" authorId="0" shapeId="0" xr:uid="{00000000-0006-0000-0100-000012000000}">
      <text>
        <r>
          <rPr>
            <b/>
            <sz val="9"/>
            <color rgb="FF000000"/>
            <rFont val="Tahoma"/>
            <family val="2"/>
          </rPr>
          <t>Indique la ubicación y ruta de la evidencia del cumplimiento</t>
        </r>
      </text>
    </comment>
    <comment ref="Y5" authorId="1" shapeId="0" xr:uid="{00000000-0006-0000-0100-000013000000}">
      <text>
        <r>
          <rPr>
            <b/>
            <sz val="10"/>
            <color rgb="FF000000"/>
            <rFont val="Tahoma"/>
            <family val="2"/>
          </rPr>
          <t xml:space="preserve">Indique las variables del indicador y su resultado:
</t>
        </r>
        <r>
          <rPr>
            <b/>
            <sz val="10"/>
            <color rgb="FF000000"/>
            <rFont val="Tahoma"/>
            <family val="2"/>
          </rPr>
          <t xml:space="preserve">
</t>
        </r>
        <r>
          <rPr>
            <b/>
            <sz val="10"/>
            <color rgb="FF000000"/>
            <rFont val="Tahoma"/>
            <family val="2"/>
          </rPr>
          <t xml:space="preserve">ejemplo: </t>
        </r>
        <r>
          <rPr>
            <sz val="10"/>
            <color rgb="FF000000"/>
            <rFont val="Segoe UI"/>
            <family val="34"/>
            <charset val="1"/>
          </rPr>
          <t xml:space="preserve">(7 actividades realizadas /7 actividades programadas)*100%=100%
</t>
        </r>
      </text>
    </comment>
    <comment ref="Z5" authorId="1" shapeId="0" xr:uid="{00000000-0006-0000-0100-000014000000}">
      <text>
        <r>
          <rPr>
            <b/>
            <sz val="10"/>
            <color rgb="FF000000"/>
            <rFont val="Tahoma"/>
            <family val="2"/>
          </rPr>
          <t>Diligencie el porcentaje de avance correspondiente del trimestre.</t>
        </r>
      </text>
    </comment>
    <comment ref="AA5" authorId="1" shapeId="0" xr:uid="{00000000-0006-0000-0100-000015000000}">
      <text>
        <r>
          <rPr>
            <b/>
            <sz val="10"/>
            <color rgb="FF000000"/>
            <rFont val="Tahoma"/>
            <family val="34"/>
          </rPr>
          <t>Se debe diligenciar la columna de avance descriptivo con los resultados y dificultades de la gestión de la actividad.</t>
        </r>
        <r>
          <rPr>
            <sz val="10"/>
            <color rgb="FF000000"/>
            <rFont val="Calibri"/>
            <family val="2"/>
          </rPr>
          <t xml:space="preserve">
</t>
        </r>
      </text>
    </comment>
    <comment ref="AB5" authorId="1" shapeId="0" xr:uid="{00000000-0006-0000-0100-000016000000}">
      <text>
        <r>
          <rPr>
            <b/>
            <sz val="10"/>
            <color rgb="FF000000"/>
            <rFont val="Tahoma"/>
            <family val="2"/>
          </rPr>
          <t xml:space="preserve">Indique la ubicación y ruta de la evidencia del cumplimiento
</t>
        </r>
      </text>
    </comment>
    <comment ref="AC5" authorId="1" shapeId="0" xr:uid="{00000000-0006-0000-0100-000017000000}">
      <text>
        <r>
          <rPr>
            <b/>
            <sz val="10"/>
            <color rgb="FF000000"/>
            <rFont val="Tahoma"/>
            <family val="2"/>
          </rPr>
          <t>Indique las variables del indicador y su resultado</t>
        </r>
      </text>
    </comment>
    <comment ref="AG5" authorId="1" shapeId="0" xr:uid="{BEB88FC7-D6B1-3047-A97B-F76625E6202C}">
      <text>
        <r>
          <rPr>
            <b/>
            <sz val="10"/>
            <color rgb="FF000000"/>
            <rFont val="Tahoma"/>
            <family val="2"/>
          </rPr>
          <t>Indique las variables del indicador y su resultado</t>
        </r>
      </text>
    </comment>
  </commentList>
</comments>
</file>

<file path=xl/sharedStrings.xml><?xml version="1.0" encoding="utf-8"?>
<sst xmlns="http://schemas.openxmlformats.org/spreadsheetml/2006/main" count="1989" uniqueCount="1368">
  <si>
    <t>ÁREA RESPONSABLE</t>
  </si>
  <si>
    <t>OBJETIVOS ESTRATÉGICOS</t>
  </si>
  <si>
    <t xml:space="preserve">PRESUPUESTO </t>
  </si>
  <si>
    <t>DERECHO FUNDAMENTAL QUE SE GARANTIZA</t>
  </si>
  <si>
    <t>DIMENSIONES DEL MIPG</t>
  </si>
  <si>
    <t>ARTICULACIÓN CON LOS PACTOS DE PLAN NACIONAL DE DESARROLLO 2018-2022</t>
  </si>
  <si>
    <t xml:space="preserve">FECHA: </t>
  </si>
  <si>
    <t>ACTIVIDAD ESTRATÉGICA</t>
  </si>
  <si>
    <t>ACTIVIDAD DETALLADA</t>
  </si>
  <si>
    <t>FECHA INICIAL</t>
  </si>
  <si>
    <t xml:space="preserve">FECHA FINAL </t>
  </si>
  <si>
    <t>PRODUCTO/ EVIDENCIA</t>
  </si>
  <si>
    <t>META ANUAL</t>
  </si>
  <si>
    <t>PROGRAMACIÓN META TRIMESTRAL</t>
  </si>
  <si>
    <t>Meta T1</t>
  </si>
  <si>
    <t>Meta T2</t>
  </si>
  <si>
    <t>Meta T3</t>
  </si>
  <si>
    <t>Meta T4</t>
  </si>
  <si>
    <t xml:space="preserve">VERSIÓN: </t>
  </si>
  <si>
    <t xml:space="preserve">OBJETIVOS DE DESARROLLO SOSTENIBLE </t>
  </si>
  <si>
    <t>ANÁLISIS CUALITATIVO</t>
  </si>
  <si>
    <t xml:space="preserve">UBICACIÓN Y RUTA DE LA EVIDENCIA </t>
  </si>
  <si>
    <t>SEGUIMIENTO TRIMESTRE 1</t>
  </si>
  <si>
    <t>SEGUIMIENTO TRIMESTRE 2</t>
  </si>
  <si>
    <t>SEGUIMIENTO TRIMESTRE 3</t>
  </si>
  <si>
    <t>SEGUIMIENTO TRIMESTRE 4</t>
  </si>
  <si>
    <t>% DE CUMPLIMIENTO  DE LA META T2</t>
  </si>
  <si>
    <t>% DE CUMPLIMIENTO  DE LA META T1</t>
  </si>
  <si>
    <t>% DE CUMPLIMIENTO  DE LA META T3</t>
  </si>
  <si>
    <t>% DE CUMPLIMIENTO  DE LA META T4</t>
  </si>
  <si>
    <t>Talento Humano</t>
  </si>
  <si>
    <t>Direccionamiento estratégico y planeación</t>
  </si>
  <si>
    <t>Gestión con valores para resultados</t>
  </si>
  <si>
    <t>Información y Comunicación</t>
  </si>
  <si>
    <t>Gestión del conocimiento y la innovación</t>
  </si>
  <si>
    <t>Control Interno</t>
  </si>
  <si>
    <t xml:space="preserve">Evaluación de resultados </t>
  </si>
  <si>
    <t>Dimensiones de MIPG</t>
  </si>
  <si>
    <t xml:space="preserve">Áreas </t>
  </si>
  <si>
    <t xml:space="preserve">Dirección General </t>
  </si>
  <si>
    <t>Secretaría General</t>
  </si>
  <si>
    <t>Subdirección de Talento Humano</t>
  </si>
  <si>
    <t>Subdirección de Abastecimiento y Servicios Generales</t>
  </si>
  <si>
    <t>Subdirección Financiera y Contable</t>
  </si>
  <si>
    <t xml:space="preserve">Unidad de Atención al Ciudadano </t>
  </si>
  <si>
    <t xml:space="preserve">Dirección de Evaluación </t>
  </si>
  <si>
    <t>Subdirección Diseño de Instrumentos</t>
  </si>
  <si>
    <t xml:space="preserve">Subdirección de Estadísticas </t>
  </si>
  <si>
    <t>Subdirección de Análisis y Divulgación</t>
  </si>
  <si>
    <t>Dirección de Producción y Operaciones</t>
  </si>
  <si>
    <t xml:space="preserve">Subdirección de Producción de Instrumentos </t>
  </si>
  <si>
    <t>Subdirección de Aplicación de Instrumentos</t>
  </si>
  <si>
    <t>Dirección de Tecnología e Información</t>
  </si>
  <si>
    <t>Subdirección Desarrollo de Aplicaciones</t>
  </si>
  <si>
    <t>Subdirección de Información</t>
  </si>
  <si>
    <t>Oficina de Control Interno</t>
  </si>
  <si>
    <t>Oficina Asesora Jurídica</t>
  </si>
  <si>
    <t>Oficina de Gestión de Proyectos de Investigación</t>
  </si>
  <si>
    <t>Oficina Asesora de Comunicaciones y Mercadeo</t>
  </si>
  <si>
    <t>Oficina Asesora de Planeación</t>
  </si>
  <si>
    <t>Dirigir y coordinar la medición de las habilidades socioemocionales, teniendo en cuenta su relación con las habilidades cognitivas de los estudiantes.</t>
  </si>
  <si>
    <t xml:space="preserve">Analizar la inclusión de las habilidades socioemocionales en las mediciones existentes, de acuerdo a pilotaje realizado.
</t>
  </si>
  <si>
    <t>Informe de diagnóstico o viabilidad de la prueba</t>
  </si>
  <si>
    <t>Marco de referencia y especificaciones.</t>
  </si>
  <si>
    <t>Difundir la estrategia de trabajo con la comunidad de padres, docentes y rectores acerca del desarrollo de estas habilidades.</t>
  </si>
  <si>
    <t>Socializaciones a comunidad académica</t>
  </si>
  <si>
    <t>Dirigir y controlar la definición de implementación de las metodologías de acceso universal en la evaluación estandarizada.</t>
  </si>
  <si>
    <t>Monitoreo de las pruebas.</t>
  </si>
  <si>
    <t>Realizar monitoreo de las pruebas de Estado e internacionales con el fin asegurar la optimización de los procesos misionales.</t>
  </si>
  <si>
    <t>Promover la comunicación efectiva del Icfes con los consorcios internacionales para el desarrollo de los estudios y pruebas a realizar.</t>
  </si>
  <si>
    <t>Gestión de Diseño y Construcción de Instrumentos de Evaluación.</t>
  </si>
  <si>
    <t>Planear, ejecutar, validar y retroalimentar las actividades del proceso de diseño y construcción de instrumentos de evaluación.</t>
  </si>
  <si>
    <t>Instrumentos de evaluación construidos.</t>
  </si>
  <si>
    <t>Mejorar la apropiación de los activos de conocimiento de los procesos, procedimientos y referentes de la subdirección por parte del personal de la dependencia, a través del uso de un sistema estructurado de gestión del conocimiento propia del área.</t>
  </si>
  <si>
    <t>Encuestas de medición de apropiación del sistema de gestión del conocimiento.</t>
  </si>
  <si>
    <t>Brindar a la población con discapacidad mayor acceso en los exámenes de Estado, por medio del diseño y construcción de instrumentos de evaluación dispuestos a acomodaciones.</t>
  </si>
  <si>
    <t>Instrumentos de evaluación acondicionados con los requerimientos que permitan mejorar la accesibilidad de las personas con discapacidad.</t>
  </si>
  <si>
    <t xml:space="preserve">Fortalecer los canales de información y el clima organizacional de la dependencia, por medio de la gestión y seguimiento de los comités primarios. </t>
  </si>
  <si>
    <t>Actas de reunión de los comités primarios de la Subdirección de Diseño de Instrumentos.</t>
  </si>
  <si>
    <t>Gestión con Valores para el Resultado
Gestión del Conocimiento y la Innovación
Talento Humano</t>
  </si>
  <si>
    <t xml:space="preserve">Generar la asignación de puntajes de las pruebas aplicadas por el Icfes. </t>
  </si>
  <si>
    <t xml:space="preserve">Realizar el procesamiento estadísticos robustos (incluyendo análisis de ítem, calibraciones para armado, los perfeccionados por actividades de investigación, etc.) y la generación optima de la calificación de Saber 11, Presaber, Validantes para 2020-1 y 2020-2. </t>
  </si>
  <si>
    <t xml:space="preserve">Diseño de Nuevos Procesos estadísticos para el procesamiento y calificación de Saber 359 pilotos y de medición vigencia 2019-2020
</t>
  </si>
  <si>
    <t xml:space="preserve">Base de datos de asignación de puntajes de pilotos y de pruebas oficiales. </t>
  </si>
  <si>
    <t xml:space="preserve">Realizar la calificación de nuevos negocios aplicados por el Icfes (Mayores, ECDF. Patrulleros, etc.). </t>
  </si>
  <si>
    <t xml:space="preserve">Base de datos de asignación de puntajes de nuevos negocios. </t>
  </si>
  <si>
    <t xml:space="preserve">Desarrollar herramientas estadísticas para la atención a requerimientos especializados. </t>
  </si>
  <si>
    <t xml:space="preserve">Realizar procesos de investigación que permitan desarrollos estadísticos aplicados, para optimizar los procesos de calificación.  </t>
  </si>
  <si>
    <t xml:space="preserve">Material de revisión bibliográfica, códigos de corridas de acuerdo a investigación y entregables de versiones finales de investigación. </t>
  </si>
  <si>
    <t xml:space="preserve">Monitorear el comportamiento de la actualización metodológica de los exámenes requeridos. </t>
  </si>
  <si>
    <t xml:space="preserve">Muestreos de pruebas internacionales, bases con análisis de ítem y reportes finales de monitoreo y validaciones. </t>
  </si>
  <si>
    <t>Gestión con Valores para el Resultado
Gestión del Conocimiento y la Innovación
Evaluación para el Resultado</t>
  </si>
  <si>
    <t>Fortalecer las estrategias de análisis de resultados y divulgación de información relacionada con las pruebas, incentivando la adecuada lectura e interpretación, proporcionando información pertinente y veraz que posibilite la elaboración de planes de mejoramiento y la comprensión de los temas sobre evaluación por parte de la comunidad educativa.</t>
  </si>
  <si>
    <t>2. Diseñar y desarrollar estrategias alternativas para llegar a otros grupos de interés.</t>
  </si>
  <si>
    <t>3. Diseñar y llevar a cabo estrategias de acompañamiento a las secretarías de educación certificadas, con el fin de identificar los procedimientos de análisis y uso de resultados por fortalecer y buenas prácticas que podrían apoyar la gestión de otras regiones.</t>
  </si>
  <si>
    <t>Direccionamiento Estratégico y Planeación
Evaluación para el Resultado
Información y Comunicación
Gestión del Conocimiento y la Innovación</t>
  </si>
  <si>
    <t>Direccionamiento en la Producción y Aplicación de instrumentos de evaluación</t>
  </si>
  <si>
    <t>Contratación de la totalidad del personal requerido</t>
  </si>
  <si>
    <t xml:space="preserve">Contribuir a la mejora de los procesos de aplicación de pruebas y lectura fortaleciendo la investigación en temas relacionados.
</t>
  </si>
  <si>
    <t xml:space="preserve">Articulo o informe de investigación </t>
  </si>
  <si>
    <t xml:space="preserve">Supervisar la planeación y ejecución de la logística para la aplicación de pruebas internacionales. </t>
  </si>
  <si>
    <t xml:space="preserve">Actas de Seguimiento de actividades y compromisos Comités </t>
  </si>
  <si>
    <t>Gestión del Conocimiento y la Innovación
Evaluación para el Resultado</t>
  </si>
  <si>
    <t>Investigación en producción editorial orientada hacia inclusión y nuevas tecnologías para innovaciones de mejoramiento de experiencia de usuario.</t>
  </si>
  <si>
    <t>Dos documentos de investigación sobre producción editorial: uno orientado hacia inclusión y otro hacia nuevas tecnologías.</t>
  </si>
  <si>
    <t>Implementación y fortalecimiento del Sistema Operativo de Codificación para la calidad de la educación.</t>
  </si>
  <si>
    <t>Documento de base del Sistema Operativo de Codificación para la calidad de la educación.</t>
  </si>
  <si>
    <t>Investigación para mejorar los procesos de codificación como aporte a la evaluación de la calidad de la educación.</t>
  </si>
  <si>
    <t>Dos documentos de investigación sobre codificación.</t>
  </si>
  <si>
    <t>Gestión para la Aplicación de Instrumentos de Evaluación</t>
  </si>
  <si>
    <t xml:space="preserve">
Gestión del Conocimiento y la Innovación
Evaluación para el Resultado</t>
  </si>
  <si>
    <t>Desarrollar y adaptar soluciones tecnológicas de calidad centradas en el usuario</t>
  </si>
  <si>
    <t xml:space="preserve">Realizar y socializar analítica de datos para toma de decisiones
</t>
  </si>
  <si>
    <t>Asegurar una gestión de tecnología e información coherente y transparente</t>
  </si>
  <si>
    <t>Gestión con Valores para el Resultado
Información y comunicación
Direccionamiento estratégico y planeación
Gestión del Talento Humano</t>
  </si>
  <si>
    <t>Fortalecer competencias en los colaboradores del Instituto, en temas jurídicos, contractuales y disciplinarios.</t>
  </si>
  <si>
    <t xml:space="preserve">Realizar encuentros para la gestión contractual con los colaboradores que tengan relación con los temas contractuales del Instituto </t>
  </si>
  <si>
    <t>Listas de asistencia a los Encuentros</t>
  </si>
  <si>
    <t>4
(Encuentros)</t>
  </si>
  <si>
    <t xml:space="preserve">Realizar capacitaciones y/o divulgación de lineamientos en el marco de la función preventiva de temas disciplinarios </t>
  </si>
  <si>
    <t>Listas de asistencia a las Capacitaciones y/o divulgaciones</t>
  </si>
  <si>
    <t>2
(Capacitaciones y/o divulgaciones)</t>
  </si>
  <si>
    <t xml:space="preserve">Gestión para un talento humano que garantice el cumplimiento de las metas y los objetivos institucionales. </t>
  </si>
  <si>
    <t>Desarrollar cuatro actividades orientadas hacia la estrategia de Transformación Cultural</t>
  </si>
  <si>
    <t>Producto: Actividades de transformación cultural  realizadas.
Evidencia: Archivo de gestión de STH</t>
  </si>
  <si>
    <t>Ejecutar en forma permanente el Plan Anual de Vacantes</t>
  </si>
  <si>
    <t>Producto: Provisión de las vacantes que se presenten.
Evidencia: Carpetas de Historias Laborales</t>
  </si>
  <si>
    <t>Diseñar el Plan de Previsión de Recursos Humanos</t>
  </si>
  <si>
    <t>Producto: Documento Plan de Previsión de Recursos Humanos.
Evidencia: Archivo de gestión de STH</t>
  </si>
  <si>
    <t>Diseñar el Plan Estratégico de Talento Humano</t>
  </si>
  <si>
    <t>Producto: Documento Plan Estratégico de Talento Humano.
Evidencia: Archivo de gestión de STH</t>
  </si>
  <si>
    <t>Diseñar y ejecutar el Plan Institucional de Capacitación</t>
  </si>
  <si>
    <t>Producto: Actividades de capacitación desarrolladas.
Evidencia: Carpetas de seguimiento al PIC.</t>
  </si>
  <si>
    <t>Producto: Actividades de bienestar e incentivos realizadas.
Evidencia: Carpetas de seguimiento a las actividades de bienestar e incentivos.</t>
  </si>
  <si>
    <t>Diseñar y ejecutar el Plan de Seguridad y Salud en el Trabajo</t>
  </si>
  <si>
    <t>Producto: Actividades de Seguridad y Salud en el Trabajo realizadas.
Evidencia: Carpetas de seguimiento a las actividades de Seguridad y Salud en el Trabajo.</t>
  </si>
  <si>
    <t>Talento Humano
Gestión con Valores para el Resultado
Evaluación para el Resultado
Información y Comunicación</t>
  </si>
  <si>
    <t>Direccionamiento Estratégico y Planeación
Gestión con Valores para el Resultado
Gestión del Conocimiento y la Innovación
Información y Comunicación</t>
  </si>
  <si>
    <t>Ejecutar las acciones del Plan Institucional de Archivos de la Entidad –PINAR programadas para la vigencia.</t>
  </si>
  <si>
    <t xml:space="preserve">Plan de trabajo Gestión Documental </t>
  </si>
  <si>
    <t>Ejecutar las acciones del Plan de Conservación Documental programadas para la vigencia.</t>
  </si>
  <si>
    <t>Ejecutar las acciones del Plan de Preservación Digital programadas para la vigencia.</t>
  </si>
  <si>
    <t xml:space="preserve">Hacer seguimiento a la ejecución del Plan Anual de Adquisiciones. </t>
  </si>
  <si>
    <t xml:space="preserve">Plan Anual de Adquisiciones </t>
  </si>
  <si>
    <t>Ejecutar las acciones del Plan de Austeridad y Gestión Ambiental programadas para la vigencia.</t>
  </si>
  <si>
    <t>Plan de Austeridad y Gestión Ambiental</t>
  </si>
  <si>
    <t>Desarrollar y evaluar opciones para  uso o destinación del edificio Icfes BIC ubicado en la calle 17 #3-40</t>
  </si>
  <si>
    <t>Definir destino y acciones para edificio Icfes BIC.</t>
  </si>
  <si>
    <t>Direccionamiento Estratégico y Planeación
Gestión con Valores para el Resultado
Evaluación para el Resultado
Información y Comunicación</t>
  </si>
  <si>
    <t>Gestionar y controlar la utilización de los recursos financieros, para el desarrollo de la misión institucional, con el cumplimiento de los requisitos legales, garantizando una gestión confiable, razonable y oportuna.</t>
  </si>
  <si>
    <t xml:space="preserve">Implementar la emisión de la facturación electrónica según normatividad tributaria </t>
  </si>
  <si>
    <t xml:space="preserve">100% Finalización proyecto factura electrónica. </t>
  </si>
  <si>
    <t>Inclusión de productos para minimizar el riesgo como consecuencia de variaciones en la tasa de cambio.</t>
  </si>
  <si>
    <t xml:space="preserve">Presentación al Comité de Inversiones y Oficina Asesora Jurídica de los derivados financieros, dentro de ellos las opciones como mecanismo de cobertura cambiaria, con el fin de minimizar el riesgo de tasa de cambio en que incurre la entidad. </t>
  </si>
  <si>
    <t xml:space="preserve"> Valores para el resultado.
 Información y Comunicación.</t>
  </si>
  <si>
    <t xml:space="preserve">Dar cumplimiento a los requisitos  y procedimientos de defensa judicial, control normativo y conceptualización jurídica. </t>
  </si>
  <si>
    <t>Optimizar los tiempos de respuesta de las actuaciones administrativas sancionatorias generadas de la presentación de pruebas de estado, reduciendo las investigaciones en curso.</t>
  </si>
  <si>
    <t>14 Actuaciones Administrativas Sancionatorias culminadas para la vigencia 2020</t>
  </si>
  <si>
    <t>Mantener un índice de favorabilidad en los fallos de acciones de tutelas, mayor o igual al 80%.</t>
  </si>
  <si>
    <t>Cantidad de fallos de tutela a favor  mayor o igual al 80%.</t>
  </si>
  <si>
    <t>Crear un control y repositorio de los conceptos y asesorías solicitados a la Oficina Asesora Jurídica en el marco de sus competencias.</t>
  </si>
  <si>
    <t>Conceptos Jurídicos sistematizados en la intranet para consulta</t>
  </si>
  <si>
    <t>Realizar el Comité de Conciliación y Defensa Jurídica de la Entidad, bajo los lineamientos expedidos por la O AJ para la presentación o no presentación de los casos.</t>
  </si>
  <si>
    <t>24 Comités de conciliación ejecutados bajos las políticas y lineamientos.</t>
  </si>
  <si>
    <t>Optimizar la actualización oportuna del sistema Erogue en relación con las demandas a favor y en contra del instituto.</t>
  </si>
  <si>
    <t>Sistema Erogue actualizado</t>
  </si>
  <si>
    <t>Gestión con Valores para el Resultado</t>
  </si>
  <si>
    <t>Diseñar campañas y estrategias de comunicaciones internas y externas alineadas a la gestión estratégica institucional, apoyo a la estrategia de rendición de cuentas y eventos institucionales.</t>
  </si>
  <si>
    <t>Estrategias y campañas de comunicación interna</t>
  </si>
  <si>
    <t xml:space="preserve">100% de las estrategias y campañas de comunicaciones internas y externas realizadas en la vigencia y del anexo 3 de rendición de cuentas
</t>
  </si>
  <si>
    <t>Estrategias y campañas de comunicaciones externas</t>
  </si>
  <si>
    <t>Eventos de comunicaciones y mercadeo institucional</t>
  </si>
  <si>
    <t>Anexo 3: Rendición de cuentas</t>
  </si>
  <si>
    <t>Gestión con Valores para el Resultado
Gestión del Conocimiento y la Innovación
Evaluación para el Resultado
Información y Comunicación</t>
  </si>
  <si>
    <t>Gestionar el modelo de operación institucional para la optimización de los recursos (humanos, tecnológicos, financieros), en la ejecución de proyectos de evaluación y pruebas de Estado.</t>
  </si>
  <si>
    <t>Optimizar el desempeño institucional a través de la estrategia de arquitectura empresarial en el instituto.</t>
  </si>
  <si>
    <t>Documento de diagnóstico institucional del estado de la AE - Plan de trabajo para la implementación de la AE en la entidad</t>
  </si>
  <si>
    <t>Implementar  y monitorear la primera fase de la estrategia de gestión de proyectos (PMO) al interior de la entidad, a partir del diseño metodológico desarrollado para tal fin.</t>
  </si>
  <si>
    <t>Primera fase de PMO implementada (proyectos cargados y operando en PV)
Plan de implementación fase 2 (2021)</t>
  </si>
  <si>
    <t>Fomentar una cultura de innovación al interior de la entidad a través de la implementación de la fase inicial del modelo de innovación institucional.</t>
  </si>
  <si>
    <t>Fortalecer la gestión comercial del Instituto para la gestión de proyectos de evaluación.</t>
  </si>
  <si>
    <t>Actas de reunión de seguimiento a la estrategia (Formato de seguimiento de proyectos de evaluación en ejecución)</t>
  </si>
  <si>
    <t>Contribuir al seguimiento de la estrategia institucional garantizando su  ejecución y articulación con el Plan Sectorial, el Plan Nacional de Desarrollo, los objetivos de desarrollo sostenible y el MIPG.</t>
  </si>
  <si>
    <t>Documento con el seguimiento a la estrategia</t>
  </si>
  <si>
    <t xml:space="preserve">Generar estadísticas primarias para la toma de decisiones basada en evidencias.
</t>
  </si>
  <si>
    <t>Esquema tarifario revisado</t>
  </si>
  <si>
    <t>Desplegar estrategias orientadas a desarrollar las habilidades de liderazgo y gestión del conocimiento que coadyuven al fortalecimiento del plan padrino gestor.</t>
  </si>
  <si>
    <t>Direccionamiento Estratégico y Planeación
Gestión con Valores para el Resultado
Evaluación para el Resultado
Información y Comunicación
Gestión del Conocimiento y la Innovación</t>
  </si>
  <si>
    <t>Desarrollar convocatorias de Investigación que contribuyan al mejoramiento de la calidad de la educación.</t>
  </si>
  <si>
    <t xml:space="preserve">
Propuestas de investigación que contemplen nuevas líneas de investigación o provengan de nuevos públicos específicos.
</t>
  </si>
  <si>
    <t>Propiciar espacios de discusión y análisis sobre resultados de investigación en la calidad de la educación.</t>
  </si>
  <si>
    <t xml:space="preserve">
Listado de asistencia a los seminarios.
</t>
  </si>
  <si>
    <t>Desarrollar la Agenda de Investigaciones que contribuya a la calidad de la educación.</t>
  </si>
  <si>
    <t>Articulo de investigación publicable.</t>
  </si>
  <si>
    <t>Direccionamiento Estratégico y Planeación
Evaluación para resultados
Información y Comunicación
Gestión del Conocimiento y la Innovación</t>
  </si>
  <si>
    <t xml:space="preserve">Mejorar y proteger el valor del Instituto proporcionando aseguramiento, asesoría y  análisis basados en riesgos </t>
  </si>
  <si>
    <t>Realizar auditorias internas sobre gestión y resultados, a los procesos o proyectos determinados en el Plan Anual de Auditoria 2020 aprobado por el Comité Institucional de Coordinación de Control Interno y realizar los informes de Ley y de Seguimiento que le competen a la OCI.</t>
  </si>
  <si>
    <t xml:space="preserve">Informes finales de Auditorías y Seguimientos </t>
  </si>
  <si>
    <t>Evaluación para el Resultado
Control Interno</t>
  </si>
  <si>
    <t>Promover actividades que fomenten la cultura del control basado en el modelo de las Tres líneas de Defensa</t>
  </si>
  <si>
    <t>Listas de asistencia y presentaciones en pdf de las actividades de capacitación</t>
  </si>
  <si>
    <t>Revisar la efectividad y aplicación de controles, planes de contingencia y actividades de monitoreo vinculados a riesgos clave en la entidad a través de Seguimientos al Mapa de Riesgos del Instituto</t>
  </si>
  <si>
    <t>Un informe de seguimiento al Mapa de Riesgos del Instituto</t>
  </si>
  <si>
    <t>Facilitar la atención y presentación de informes y respuestas a requerimientos que realicen los organismos de control externo, dentro de los plazos y condiciones estipulados</t>
  </si>
  <si>
    <t>Respuesta oportuna, veraz y confiable a los requerimientos de entes de control</t>
  </si>
  <si>
    <t>Cierre de brechas MIPG</t>
  </si>
  <si>
    <t>Realizar el diagnóstico y análisis de factibilidad en la implementación de la línea de denuncia.</t>
  </si>
  <si>
    <t>Informe diagnóstico</t>
  </si>
  <si>
    <t xml:space="preserve">Fortalecer la gestión de la Dirección de Producción y Operaciones con recurso humano necesario.
</t>
  </si>
  <si>
    <t>Ofrecer el servicio de evaluación a través de proyectos que se ajusten a las necesidades específicas de cada solicitante, con el fin de promover el aumento de los ingresos del Instituto provenientes de las evaluaciones diferentes a las de Estado.</t>
  </si>
  <si>
    <t xml:space="preserve">Fortalecer el grupo interno de trabajo con el fin optimizar la atención de nuestros grupos de interés y desarrollar un proceso que permita utilizar la información recibida por la UAC para la toma de decisiones del Icfes </t>
  </si>
  <si>
    <t>Acta de inicio suscrita de los contratos de prestación de servicios profesionales.</t>
  </si>
  <si>
    <t xml:space="preserve">Informes presentados al comité directivo (toma de decisiones) </t>
  </si>
  <si>
    <t xml:space="preserve">Implementar y realizar seguimiento de las acciones derivadas del diagnóstico, en cumplimiento de la NTC 6047. </t>
  </si>
  <si>
    <t xml:space="preserve">Desarrollo de las actividades descritas en el cronograma de implementación de la NTC 6047. </t>
  </si>
  <si>
    <t xml:space="preserve">Implementar  y realizar seguimiento de las acciones derivadas del diagnóstico,  en cumplimiento de la NTC 5854. </t>
  </si>
  <si>
    <t>Desarrollo de las actividades descritas en el cronograma de implementación de la NTC 5854.</t>
  </si>
  <si>
    <t xml:space="preserve">Implementar acciones de racionalización en los trámites y OPAS del Instituto para hacer más efectiva y transparente la prestación de los servicios. </t>
  </si>
  <si>
    <t xml:space="preserve">Formular  y realizar seguimiento a la estrategia de racionalización de trámites vigencia 2020. </t>
  </si>
  <si>
    <t xml:space="preserve">Estrategia de racionalización implementada y seguimientos documentados. </t>
  </si>
  <si>
    <t xml:space="preserve">Dos esquemas de interoperabilidad. </t>
  </si>
  <si>
    <t xml:space="preserve">Elaborar el diagnóstico del estado actual de la participación ciudadana de la entidad. </t>
  </si>
  <si>
    <t xml:space="preserve">Diagnóstico de la participación ciudadana en el Icfes. </t>
  </si>
  <si>
    <t xml:space="preserve">Construir , ejecutar y realizar seguimiento a la estrategia de participación ciudadana articulada con el direccionamiento estratégico y planeación institucional. </t>
  </si>
  <si>
    <t>Plan de participación ciudadana ejecutado.</t>
  </si>
  <si>
    <t>Unidad de Atención al Ciudadano</t>
  </si>
  <si>
    <t># de espacios de socialización con la comunidad académica</t>
  </si>
  <si>
    <t>INDICADOR</t>
  </si>
  <si>
    <t># de pruebas de Estado y pruebas internacionales monitoreadas</t>
  </si>
  <si>
    <t># de pruebas aplicadas</t>
  </si>
  <si>
    <t xml:space="preserve"># de capacitaciones realizadas en el marco de la función preventiva de temas disciplinarios </t>
  </si>
  <si>
    <t># de recaudos electrónicos realizados a través de PSE</t>
  </si>
  <si>
    <t xml:space="preserve">Estructura de arquitectura empresarial </t>
  </si>
  <si>
    <t xml:space="preserve">Estrategia comercial ajustada y aprobada </t>
  </si>
  <si>
    <t>Seguimiento a la estrategia realizado</t>
  </si>
  <si>
    <t xml:space="preserve">Modelo del esquema tarifario ajustado </t>
  </si>
  <si>
    <t xml:space="preserve">Plan de fortalecimiento ejecutado </t>
  </si>
  <si>
    <t># de actividades definidas en la agenda de investigación ejecutadas</t>
  </si>
  <si>
    <t xml:space="preserve">% de aumento en la efectividad de los controles 
</t>
  </si>
  <si>
    <t xml:space="preserve">Documento de análisis </t>
  </si>
  <si>
    <t xml:space="preserve">Aumentar el % de percepción ciudadana en un X% </t>
  </si>
  <si>
    <t># de acciones implementadas de la NTC5854</t>
  </si>
  <si>
    <t>Direccionamiento Estratégico y Planeación 
Gestión con Valores para el Resultado
Evaluación para el Resultado 
Información y Comunicación</t>
  </si>
  <si>
    <t>4. Educación de calidad</t>
  </si>
  <si>
    <t xml:space="preserve">Fortalecer y posicionar el proceso de investigación que contribuya a la toma de decisiones </t>
  </si>
  <si>
    <r>
      <t xml:space="preserve">Fichas técnicas de evaluación </t>
    </r>
    <r>
      <rPr>
        <i/>
        <sz val="10"/>
        <rFont val="Helvetica"/>
        <family val="2"/>
      </rPr>
      <t>(Briefs)</t>
    </r>
    <r>
      <rPr>
        <sz val="10"/>
        <rFont val="Helvetica"/>
        <family val="2"/>
      </rPr>
      <t>, recibidos por GPE para elaboración de ofertas.</t>
    </r>
  </si>
  <si>
    <t>Correos electrónicos intercambiados con los diferentes consorcios internacionales.</t>
  </si>
  <si>
    <t>Analizar los procedimientos asociados a la aplicación de pruebas nacionales e internacionales.</t>
  </si>
  <si>
    <t>Diseñar y ejecutar el Plan de Bienestar e Incentivos Institucionales</t>
  </si>
  <si>
    <t>Modernización  de infraestructura física de la Entidad a partir de la definición de las rutas técnicas y jurídicas para la destinación del BIC propiedad del Icfes  ubicado en la calle 17 #3-40</t>
  </si>
  <si>
    <t>Estrategia de comunicaciones implementada</t>
  </si>
  <si>
    <t xml:space="preserve">Consolidar a la Unidad de Atención al Ciudadano como aliado estratégico de las decisiones del Icfes. </t>
  </si>
  <si>
    <t xml:space="preserve">Optimizar los espacios físicos y virtuales  de atención al ciudadano del Icfes. </t>
  </si>
  <si>
    <t xml:space="preserve">Realizar el diagnóstico en conjunto con las dependencias técnicas del Icfes, de lo establecido en las normas  NTC 6047 y 5854. </t>
  </si>
  <si>
    <t xml:space="preserve">Diagnóstico de brechas de acuerdo con las NTC 6047 y 5854. </t>
  </si>
  <si>
    <t xml:space="preserve">Elaborar el diagnóstico  y priorización de los trámites a racionalizar. </t>
  </si>
  <si>
    <t xml:space="preserve">Diagnóstico de trámites y servicios a racionalizar. </t>
  </si>
  <si>
    <t xml:space="preserve">Contribuir al diseño de los esquemas de interoperabilidad que permitan el intercambio de datos con otras entidades, así como realizar el seguimiento al plan formulado. </t>
  </si>
  <si>
    <t>Educación, igualdad</t>
  </si>
  <si>
    <t># de actividades de transformación cultural realizadas
100% de los planes cumplidos</t>
  </si>
  <si>
    <t>Plan de Seguridad y Privacidad de la Información</t>
  </si>
  <si>
    <t>(# de actividades realizadas /# de actividades planeadas)*100</t>
  </si>
  <si>
    <t>(# de investigaciones realizadas/# de investigaciones a realizar) *100</t>
  </si>
  <si>
    <t>Revisar el modelo de esquema tarifario de las pruebas de Estado.</t>
  </si>
  <si>
    <t>Impulsar la innovación y el uso de tecnologías para la evaluación e investigación en la transformación de la calidad educativa fortaleciendo la inclusión social.</t>
  </si>
  <si>
    <t>Transformar organizacionalmente al Icfes para que responda a los requerimientos de los grupos de interés y los retos del entorno, apalancándose en sus cadenas de valor</t>
  </si>
  <si>
    <t>Aumentar los recursos de la entidad para propiciar su sostenibilidad y optimizar los costos de operación.</t>
  </si>
  <si>
    <t>Fortalecer el reconocimiento del Icfes ante los grupos de interés del sector</t>
  </si>
  <si>
    <t>Monitorear la ejecución de las acciones del Plan Anticorrupción y de Atención al Ciudadano programadas, para la vigencia</t>
  </si>
  <si>
    <t>Monitorear la ejecución de las acciones del anexo 4: Transparencia y Acceso a la Información programadas, para la vigencia.</t>
  </si>
  <si>
    <t>Variables del indicador y su resultado</t>
  </si>
  <si>
    <t>PLAN DE ACCIÓN INSTITUCIONAL 2020</t>
  </si>
  <si>
    <t>Planear y acompañar a las áreas del Instituto involucradas con el fin de  realizar pruebas que evalúen habilidades sociales y emocionales como la automotivación, la autoconciencia y la autorregulación emocional,  para tener información sobre este tipo de competencias de los estudiantes para argumentar, entender diferentes perspectivas y comprender situaciones sociales de manera reflexiva.</t>
  </si>
  <si>
    <t xml:space="preserve">Manuales de procesamiento, scripts de corridas, y la base de datos de asignación de puntajes </t>
  </si>
  <si>
    <t>Realizar las actividades de procesamientos estadísticos robustos  (incluyendo análisis de ítem, calibraciones para armado, etc.)  y la generación de una calificación  optima  oportuna de las Pruebas Saber Pro y Saber TyT 2019-5 y 2020.</t>
  </si>
  <si>
    <t>% de avance de la estrategia metodológica para implementar el acceso universal en los instrumentos de evaluación</t>
  </si>
  <si>
    <t>Realizar un diagnóstico descriptivo de la metodología de acceso universal en la evaluación estandarizada.</t>
  </si>
  <si>
    <t>Realizar las diferentes actividades para llevar acabo los análisis cuantitativos (formas) de las pruebas que se aplican.</t>
  </si>
  <si>
    <t>Construcción y socialización de un informe final con base en el diagnóstico y diferentes análisis e investigaciones realizadas para este tipo de estrategia metodológica.</t>
  </si>
  <si>
    <t>Documento con diagnóstico descriptivo.</t>
  </si>
  <si>
    <t>Documento con análisis cuantitativos implementados.</t>
  </si>
  <si>
    <t>Documento final de estrategia metodológica.</t>
  </si>
  <si>
    <t>(Actividades realizadas / actividades programadas)*100</t>
  </si>
  <si>
    <t>1.  Producir información de interés pertinente con lenguaje claro para los diferentes públicos objetivo, que contribuya a la toma de decisiones y la construccion de planes de mejoramiento.</t>
  </si>
  <si>
    <t xml:space="preserve">1. Plan padrino para todas las ETC 
</t>
  </si>
  <si>
    <t>1.Guías de interpretación de resultados.
2. Informes nacionales (Pro, 11°, SENA, TyT, INSOR).
3. Prototipos de reportes de resultados
4.Encuentros regionales virtuales Saber con:
•	Saber 11
•	Secretarías de educación certificadas
5. Guías para replicar talleres /encuentros regionales Saber de análisis de resultados.
6. Grabación de cada sesión de los encuentros regionales.
7. Encuentro nacional virtual de líderes de evaluación Saber</t>
  </si>
  <si>
    <t>1. Encuentros regionales Saber con:
•	Madres, padres y cuidadores
2. Facebook live cuando existan resultados individuales o agregados.
3. Guías para replicar sesiones con madres, padres y cuidadores.
4. Grabación de cada sesión de los encuentros regionales.
5. Infografías, documentos.</t>
  </si>
  <si>
    <t>AE= (AD1+AD2+AD3+AD4)/4</t>
  </si>
  <si>
    <t>Inventario de equipos de cómputo.</t>
  </si>
  <si>
    <t xml:space="preserve">95% de las acciones del Plan de mantenimiento de servicios tecnológicos planeados para la vigencia Cumplidos 
</t>
  </si>
  <si>
    <t>Plan de Mantenimiento de Servicios Tecnológicos</t>
  </si>
  <si>
    <t xml:space="preserve">95% de las acciones del Plan de Seguridad y Privacidad de la Información planeados para la vigencia Cumplidos 
</t>
  </si>
  <si>
    <t xml:space="preserve">95% de las acciones del Plan de Tratamiento de Riesgos de Seguridad y Privacidad de la información planeados para la vigencia Cumplidos </t>
  </si>
  <si>
    <t>Plan de Tratamiento de Riesgos de Seguridad y Privacidad de la información</t>
  </si>
  <si>
    <t xml:space="preserve">Cantidad de actividades ejecutadas / Cantidad de actividades planeadas
</t>
  </si>
  <si>
    <t>Definir e iniciar implementación de laboratorio de Innovación y Prototipado</t>
  </si>
  <si>
    <t>Modelo de Gestión de Servicios Tecnológicos</t>
  </si>
  <si>
    <t>Gestión de Servicios Tecnológicos</t>
  </si>
  <si>
    <t>Plan de Mantenimiento de servicios Tecnológicos</t>
  </si>
  <si>
    <t>Seguimiento al Plan de Seguridad y Privacidad de la Información
Soportes</t>
  </si>
  <si>
    <t>Seguimiento al Plan de Tratamiento de Riesgos de Seguridad y Privacidad de la información
Soportes</t>
  </si>
  <si>
    <t>1) Implementación del laboratorio Innovacion
2) Procedimiento de Innovación 
3) Paquete de herramientas y tecnicas de innovación,
4) Metodologías de innovación y evaluación de prototipos, 
5) Ejercicios de innovación incluidos los que apoyan conceptualmente la construcción de la maqueta del nuevo sistema misional</t>
  </si>
  <si>
    <t>N/A</t>
  </si>
  <si>
    <t>Número de mantenimientos (evolutivos y correctivos) atendidos/ Número de mantenimientos (evolutivos y correctivos) planeados . Para cada trimestre</t>
  </si>
  <si>
    <t>Evolucionar (estabilizar) soluciones misionales y de apoyo</t>
  </si>
  <si>
    <t xml:space="preserve">% Cumplimiento del plan de Arquitectura de Referencia de T.I. </t>
  </si>
  <si>
    <t>Gestión de Desarrollo de Servicios de T.I.</t>
  </si>
  <si>
    <t>Cantidad de artefactos desarrollados /Cantidad de artefactos planeados</t>
  </si>
  <si>
    <t xml:space="preserve">
Reporte de Jira</t>
  </si>
  <si>
    <t>Artefactos de Arquitectura de Referencia de T.I.</t>
  </si>
  <si>
    <t xml:space="preserve">Artefactos del Modelo de Desarrollo de  Servicios TI </t>
  </si>
  <si>
    <t>Documentos de lineamientos de interoperabilidad completados</t>
  </si>
  <si>
    <t>Interoperabilidad: Lineamientos para integración de servicios de intercambio de información: 1) con gov.co 2) con una entidad estatal</t>
  </si>
  <si>
    <t>actividades ejecutadas/actividades planeadas</t>
  </si>
  <si>
    <t>Gestión de arquitectura de datos e información</t>
  </si>
  <si>
    <t>procesos diseñados en capa de datos/procesos planeados</t>
  </si>
  <si>
    <t xml:space="preserve">Definición de capa de datos para la parametrización de los módulos de exámenes </t>
  </si>
  <si>
    <t>#Reportes automatizados/# reportes solicitados por opraciones</t>
  </si>
  <si>
    <t>Automatizar reportes de información para usuarios internos y externos que permitan a las áreas funcionales disponer de información directa y oportuna.</t>
  </si>
  <si>
    <t>Establecer tableau como fuente principal para la consulta de agregados de todos los exámenes de estado, proporcionando diferentes vistas de la información para realizar a análisis de datos e iinformación.</t>
  </si>
  <si>
    <t># Actividades Ejecutadas / # Actividades Planeadas</t>
  </si>
  <si>
    <t>Preparar el terreno para el inicio de prospectiva con la información con que se cuenta en el Instituto con el objetivo de reforzar la toma de  decisiones con datos, iniciando con las Proyecciones de Población inscritos  a Pruebas de Estado.</t>
  </si>
  <si>
    <t>Construir herramienta para el seguimiento y control del presupuesto en el Instituto.</t>
  </si>
  <si>
    <t>Procesos validados/Procesos planeados</t>
  </si>
  <si>
    <t>Sistema de Gestión y Gobierno de Datos – SGGD</t>
  </si>
  <si>
    <t>Documento con lineamientos de interoperabilidad con gov.co 
Documento de especificación para intercambio de información con una entidad estatal</t>
  </si>
  <si>
    <t>Diseñar y automatizar el proceso de aplicación de incentivos de acuerdo con la normatividad vigente de manera que se parametrice y calcule cada año dejando la traza de auditoría del proceso (DECRETO 463 18 MARZO 2017 - OMAIRA SANCHEZ, DISTINCIÓN ANDRES BELLO, GENERACIÓN E, DISTINCIÓN SOCARRAS, MEJORES DE MEJORES SABER PRO-TYT).</t>
  </si>
  <si>
    <t xml:space="preserve">Optimización proceso generación de biblias (diseño y desarrollo de la lógica a nivel de base de datos del proceso de generación de biblias). </t>
  </si>
  <si>
    <t xml:space="preserve">Parámetrización y configuración de la lógica de base de datos de las diferentes pruebas adelantadas por el Icfes y soportadas por el sistema misional PRISMA. </t>
  </si>
  <si>
    <t>Reportes solicitados por usuarios internos y externos o identificados en las solicitudes a la DTI como solicitudes recurrentes de información, generados  en la herramienta de visualización de sabanas de datos APEX.</t>
  </si>
  <si>
    <t xml:space="preserve">Tablero de Analisis de Agregados presentados desde Tableau </t>
  </si>
  <si>
    <t>Proyección de Estudiantes Saber 11
Proyección de Estudiantes Saber PRO y Saber TyT.</t>
  </si>
  <si>
    <t>Tablero de control del Presupuesto</t>
  </si>
  <si>
    <t>Proyecto Estratégico: Gobierno de Datos 
Medir el cumplimiento en la validación y formalización del mapa de información de los 6 procesos pendientes</t>
  </si>
  <si>
    <t>Proyecto Estratégico: Gobierno de Datos 
Levantamiento de información, primera validación con los usuarios y perfilamiento de la calidad de los datos de las cuatro (4) unidades de información  definidas para desarrollar la ola uno (1) de Gobierno de Datos</t>
  </si>
  <si>
    <t>Incentivar el uso del botón PSE, a través de campañas publicitarias
en redes sociales.</t>
  </si>
  <si>
    <t>Publicaciones en redes sociales referente al uso
del PSE.</t>
  </si>
  <si>
    <t>Apertura de cuentas bancarias con diferentes operadores, para disminuir el riesgo de concentración por contrapartes.</t>
  </si>
  <si>
    <t>Aperturas de cuentas bancarias, extractos
bancarios o carta del banco confirmando la apertura.</t>
  </si>
  <si>
    <t xml:space="preserve">% de cumplimiento del Plan de trabajo de Gestión Documental </t>
  </si>
  <si>
    <t>Monitorear el cumplimiento en términos de eficiencia para los procesos de adquisición  de  bienes, obras y servicios requeridos por el Instituto, en el marco del plan de austeridad y gestión ambiental.</t>
  </si>
  <si>
    <t>Fortalecer la gestión documental, a través de instrumentos archivísticos actualizados e implementados.</t>
  </si>
  <si>
    <t>% de ejecución del Plan Anual de Adquisiciones</t>
  </si>
  <si>
    <t xml:space="preserve">% de cumplimiento del Plan de Austeridad y Gestión Ambiental </t>
  </si>
  <si>
    <t>% de modernización de Infraestructura</t>
  </si>
  <si>
    <t>Plan de trabajo Gestión de Inmuebles</t>
  </si>
  <si>
    <t>Propuesta de formas alternas de producción editorial de instrumentos de evaluación para inclusión.</t>
  </si>
  <si>
    <t># de documentos de investigación o innovación realizados sobre producción editorial</t>
  </si>
  <si>
    <t>Ejecución del plan de producción editorial de las pruebas siguiendo criterios de innovavión, calidad y oportunidad.</t>
  </si>
  <si>
    <t>Planes de producción editorial de pruebas ejecutados.</t>
  </si>
  <si>
    <t>Análisis e interpretación de variables asociadas a la codificación como ejercicio de inclusión en la operatividad.</t>
  </si>
  <si>
    <t># de documentos de investigación o innovación realizados sobre codificación</t>
  </si>
  <si>
    <t>Ejecución del plan de codificación de pruebas de estado, proyectos de evaluación y pruebas internacionales de acuerdo con criterios de innovación e inclusión.</t>
  </si>
  <si>
    <t>Planes de codificación ejecutados para pruebas de estado, pruebas internacionales o proyectos de evaluación.</t>
  </si>
  <si>
    <t xml:space="preserve">Total incidencias cerradas: 59/Total incidencias a revisar: 70 (trimestre)
59/70= 84,28%
</t>
  </si>
  <si>
    <t>Se unifica la lista de incidencias del sistema Mantis no cerradas y las de Jira y se validan identificando cuales estan duplicadas, replicando los escenarios para validar si se encuentran resueltas o priorizarlas para resolución. De esta lista se cierran por las siguientes clasificaciones: Solucionadas priorizadas: 13. Otras: 46 (se clasifican en: casos duplicados: 21, Informe aplicación: 5, Citación: 2, Inscripción: 9, Gestión: 1,  Interactivo: 1, aprovisionamiento: 7)</t>
  </si>
  <si>
    <t>https://icfesgovco.sharepoint.com/:f:/s/PAIDTI/ErJMSb5aJJ5LhkfGnMYgq6MB-9d7usE-1N4PRrnTTQkuwA?e=ctJMsy</t>
  </si>
  <si>
    <t>Cumplimiento del plan de Arquitectura de Referencia de TI: 0</t>
  </si>
  <si>
    <t>No aplica para el periodo reportado</t>
  </si>
  <si>
    <t>Cantidad de artefactos construidos: 0/Cantidad de artefactos planeados: 0</t>
  </si>
  <si>
    <t>% Desarrollo de la Maqueta: 0</t>
  </si>
  <si>
    <t>% de avance en la elaboración de los documentos de lineamientos de interoperabilidad: 20%</t>
  </si>
  <si>
    <t>Se elaboró resumen en la herramienta One Note (Office 365) de los lineamientos tanto internos (Icfes) como externos (MinTIC) a tener en cuenta en los proyectos de interoperabilidad (links, lineamientos que aplican, aspectos a tener en cuenta en los desarrollos):
Se adelantaron reuniones de entendimiento con Ministerio TIC sobre  lineamientos gov.co y se realizaron reuniones de priorización con la SDA y DTI para la especificación e implementación de servicios de intercambio de información con entidades externas (WS candidatos: Consulta ANI-RNEC, Consulta Resultados, Ajustes Consulta SIMAT-MEN). 
Como soportes se incluyen: Memorias de reunión, Presentación WS Consulta resultados, Ficha de impacto del servicio (enviado a MinTIC), Presentación WS SIMAT (dirigido a la DG), Presentación priorización de servicios (enviado a la SDA).</t>
  </si>
  <si>
    <t>https://icfesgovco.sharepoint.com/:f:/s/PAIDTI/EhF_p_dmbNdHi6qAdu4lmwQBHvRAUHrHdP8d9zfSanJVzg?e=pGy7Sx
https://icfesgovco-my.sharepoint.com/:o:/g/personal/srojas_icfes_gov_co/EnoHdjnGzwxNusPSWtwJkBwBztbfNs0KQgr7tR7AK3jcrA?e=0gCzmv
https://icfesgovco-my.sharepoint.com/:o:/g/personal/ajaramillo_icfes_gov_co/ErM_qy_skABJk_e4gpemFj8BI5pVgjTm3tRrGwFfIwM5dA?e=YPg0CY</t>
  </si>
  <si>
    <t>Análisis, diseño e implementación de estrategia para el almacenamiento y cálculo (reglas) adecuado para la asignación de incentivos gubernamentales: 20%</t>
  </si>
  <si>
    <t>Se realizan mesas de trabajo con el equipo de la Subdirección de Información (DBA, Analistas de resultados, arquitectura de datos) para construir la estrategia de almacenamiento de insumos de las diferentes Entidades estatales (DNP, MININTERIOR, UARIV) necesarios para el cálculo de reglas de incentivos, así, como el diseño preliminar de base de datos para alojar dicha información.</t>
  </si>
  <si>
    <t>https://icfesgovco.sharepoint.com/:f:/s/PAIDTI/EgAgOrTATc1DsTtPlFcvYOQBxXGe7i68cXfkILFye3BrIw?e=wP0hP2</t>
  </si>
  <si>
    <t>#Grupos Biblia implementados: 1
#Grupos Biblias Planeados: 4
0,9/4=22,5%</t>
  </si>
  <si>
    <t>Se desarrolla la lógica de los procedimientos almacenados de bases de datos, para la generación de biblias grupo 1 (insumos necesarios para el operador de impresión y distribución del material del examen). El avance queda en 90% porque falta realizar la certificación funcional del producto.</t>
  </si>
  <si>
    <t>https://icfesgovco.sharepoint.com/:f:/s/PAIDTI/EtZw0FS2ThJNskaSJPJglLYBard_SjCW55WjOn0oVlrCSg?e=O0VQls</t>
  </si>
  <si>
    <t>Definición de capa de datos para la parametrización de los módulos de exámenes: 0</t>
  </si>
  <si>
    <t>#Reportes automatizados: 10/#Reportes solicitados por operaciones: 40
10/40= 25%</t>
  </si>
  <si>
    <t>Reportes requeridos por el equipo de Operaciones, en cuanto a seguimiento de inscripciones y citaciones han sido automatizados</t>
  </si>
  <si>
    <t>https://icfesgovco.sharepoint.com/:f:/s/PAIDTI/EpnTqLYLkQNMlRBTp6-fYkwBPzA_EqjsWnARefhI7AFQgg?e=hmdLNI</t>
  </si>
  <si>
    <t>Reportes requeridos por el equipo de Operaciones y resultados, en cuanto a seguimiento deAgregados han sido automatizados</t>
  </si>
  <si>
    <t>https://icfesgovco.sharepoint.com/:f:/s/PAIDTI/EmOHH2YKbE9GrTPmRwt1iCIBqshtuUUALoL9dGauIE-r4g?e=yrLDEn</t>
  </si>
  <si>
    <t># Actividades Ejecutadas: 0/# Actividades Planeadas: 0</t>
  </si>
  <si>
    <t>Procesos validados:0/Procesos planeados:0</t>
  </si>
  <si>
    <t>actividades ejecutadas: 10/actividades planeadas:  20
10/20=50%</t>
  </si>
  <si>
    <t>Se da por terminada la etapa de levantamiento de la información tal como se planeó.</t>
  </si>
  <si>
    <t>https://icfesgovco.sharepoint.com/:f:/s/PAIDTI/ElVHeYX9crJJiC3DQhhJrC4Bv24iQ_N6URbDpB64QDquSQ?e=u1RXUe</t>
  </si>
  <si>
    <t>"Número de mantenimientos realizados de acuerdo con el alcance definido en el Plan de mantenimiento de servicios tecnológicos: 23 
Número de mantenimientos programados de acuerdo con el alcance definido en el Plan de mantenimiento de servicios tecnológicos:153
23/153=15,03%</t>
  </si>
  <si>
    <t xml:space="preserve">Se realizaron acciones de seguimiento al plan de mantenimiento de la siguiente forma:
- Servicios Basicos -9 
-Servicios especializados -7 
- Servicios de operación de datos -1 
- Servicios de operación aplicaciones -2 
- Servicios de operqación Infraestructura -4
</t>
  </si>
  <si>
    <t>https://icfesgovco.sharepoint.com/:f:/s/PAIDTI/EjPS3AkZFfxGigYe5k8iPwMBwzCbNVZwv9fzl9n34eIQ-w?e=Fd3z4q</t>
  </si>
  <si>
    <t>Numero de Actividades Ejecutadas del plan de seguridad y privacidad de la información: 5 / Numero de activdades Planeadas en el plan de seguridad y privacidad de la información: 25
5/25= 20%</t>
  </si>
  <si>
    <t>De acuerdo con las actividades definidas en el Plan de Seguridad y Privacidad de la Información en el primer trimestre se han realizado actividades como la Definición del Plan de Concienciación en Seguridad y Privacidad, Ejecución del Plan de Concienciación en Seguridad y Privacidad, se esta realizando la revisión del Manual y Políticas y Procedimientos de Seguridad del Sistema de Gestión de Seguridad de la Información, y se esta realizando seguimiento y cierre a la ejecución de los planes de mejoramiento y por ultimo se estan atendido y gestionando oportunamente los incidentes de seguridad de la información.</t>
  </si>
  <si>
    <t>https://icfesgovco.sharepoint.com/:f:/s/PAIDTI/EoH7rrwa3w5Eq6SK-eb8HDEBFTbDC_-qWS9JmOnclAlb6w?e=fJ6zlu</t>
  </si>
  <si>
    <t>Numero de Actividades Ejecutadas del Plan de Tratamiento de Riesgos de Seguridad: 1 y Privacidad de la Información / Numero de activdades Planeadas en el Plan de Tratamiento de Riesgos de Seguridad y Privacivdad de la Información: 9
1/9=11,11%</t>
  </si>
  <si>
    <t>De acuerdo con las actividades definidas en el Plan de Tratamiento de Riesgos de Seguridad de la Información se esta trabajando en la validación y actualización de la metodologia de analisis y valoración de riesgos a nivel institucional con la Oficina Asesora de Planeación, así como la validación del modulo de Riesgos en Daruma, para la definción de los requerimientos de ajustes y mejoras con el proveedor Tiqal</t>
  </si>
  <si>
    <t>https://icfesgovco.sharepoint.com/:f:/s/PAIDTI/EirjOWfb4b5BuRCTQXwEH_kB72Qw-s8YAFw6NjntMR9IXA?e=i9cINK</t>
  </si>
  <si>
    <t>Cantidad de actividades planeadas: 0/Cantidades de actividades ejecutadas: 0</t>
  </si>
  <si>
    <t>Se realiza la contratación de 2 profesionales como facilitadores de estrategias, metodologías de Innovación y Prototipado
Se genera documento de contextualización de laboratorio
Se realiza primera versión de Cronograma  Plan Acción 2020 de Innovacion</t>
  </si>
  <si>
    <t>Modelo de gestión de Servicios Tecnológicos: 20%</t>
  </si>
  <si>
    <t>Se construye documento partiendo de lo que MINTIC cita como Dominio de los Servicios Tecnológicos; en este material se incorporan gráficas que describen tanto los distintos estadios de la atención de los servicios tecnológicos, como el esquema genérico de responsabilidades asociado a cada elemento que llega a ser escalado a la Unidad de Servicios Tecnológicos. El modelo de Gestión planteado graficamente y el AS IS dará soporte a las etapas subsiguientes de esta línea de trabajo</t>
  </si>
  <si>
    <t>https://icfesgovco.sharepoint.com/:f:/s/PAIDTI/EknB4UBFF5BGruzLrja0t90Buin1nRd7OaoN8y0UaQ-zlQ?e=YzGTY7</t>
  </si>
  <si>
    <t>Alcanzar el 100 % de las actividades proyectadas de comunicación interna</t>
  </si>
  <si>
    <t xml:space="preserve">Para el primer trismestre se proyectaron un total de 45 campañas sobre 185 de todo el año. Por la contingencia sanitaria se realizarón 48 campañas por lo que se supera el porcentaje de la meta para este periodo. </t>
  </si>
  <si>
    <t>https://icfesgovco-my.sharepoint.com/:x:/g/personal/mleone_icfes_gov_co/EbdWP8Wr9PNIkJOj0_7zGfYBfXkYI0J3fffuvqixBpbuMg?e=atiaZp</t>
  </si>
  <si>
    <t>Alcanzar el 100 % de las actividades proyectadas de comunicación externa</t>
  </si>
  <si>
    <t>La estrategia del "Icfes tiene un Preicfes" está al 100% de su ejecución a 30 enero 2020, esta estrategia se desarrolló entre febrero y marzo.
Estrategia de Consejos a Estudiantes para Saber 11°, está estrategia también está al 100% de su ejecución, se realizó entre febrero y marzo. 
Tnenemos un estrategia al 70% de su ejecución debido a la coyuntura presentada por la emergencia sanitaria, y se teía proyectada finalizar el primer trimestre (Saber 11 B)
Por lo cual al finalizar el primer trimestre tenemos 2 estrategias desarrolladas al 100% de 3 programadas para este corte.</t>
  </si>
  <si>
    <t>https://bit.ly/2yCzLKX
https://bit.ly/3a047nW
https://web.facebook.com/196782920360199/videos/634544427334174/
https://web.facebook.com/196782920360199/videos/237898824046137/
https://web.facebook.com/196782920360199/videos/561203391147201/</t>
  </si>
  <si>
    <t xml:space="preserve">Realizar el 100 % de los eventos proyectados </t>
  </si>
  <si>
    <t xml:space="preserve">En el primer trimestre del 2020 se vivió una situación atípica, se declaró por emergencia del COVID 19 el que no se podían llevar a cabo eventos o reuniones con más de 50 asistentes, lo que perjudico los 3 grandes eventos que teniamos para finales de este trimestre que eran Expoposgrados en Cali, Medellín y Bogotá, pero de igual manera se realizó la gestión y teniamos todo listo para la participación del Icfes en estos eventos, adjuntamos la evidencias, consideramos que logramos un 4 %  sobre la meta propuesta por que se realizó la gestión y al final no se ejecutó por la emergencia nacional. </t>
  </si>
  <si>
    <t xml:space="preserve"> https://drive.google.com/drive/folders/1qco4md11sLZVw4NACj1TQQSjinsmg-An?usp=sharing</t>
  </si>
  <si>
    <t xml:space="preserve">Alcanzar el 100 % de las actividades (57) de la Rendición de Cuentas propuestas en el Anexo 3 </t>
  </si>
  <si>
    <t>En el primer trimestre del 2020, logramos un 43% sobre la meta propuesta, ejecutando 25 actividades.</t>
  </si>
  <si>
    <t>www.icfes.gov.co
ANEXO 3  de Rendición de Cuentas en Transparencia</t>
  </si>
  <si>
    <t>(Avance del plan de trabajo ejecutado / Avance planeado a la fecha) * 100
- Avance del plan de trabajo ejecutado: 5%
- Avance planeado a la fecha: 5%</t>
  </si>
  <si>
    <t>- Se tiene construido el Plan de trabajo para el ejercicio de Arquitectura Empresarial en el Icfes.
- Se ha construido el instrumento de medición de la madurez de la Arquitectura Empresarial del Icfes.</t>
  </si>
  <si>
    <t>https://icfesgovco-my.sharepoint.com/personal/planeacion_icfes_gov_co/_layouts/15/onedrive.aspx?originalPath=aHR0cHM6Ly9pY2Zlc2dvdmNvLW15LnNoYXJlcG9pbnQuY29tLzpmOi9nL3BlcnNvbmFsL3BsYW5lYWNpb25faWNmZXNfZ292X2NvL0VxaVoyV0R4T0JOQnExYkdUS2pyeWNFQkd4ZDRTMTVZNlNBZW5GLVhtOTFTT3c%5FcnRpbWU9Vm5qR2J4bmIxMGc&amp;id=%2Fpersonal%2Fplaneacion%5Ficfes%5Fgov%5Fco%2FDocuments%2FBackup%20OAP%2F2020%2FTRD%202020%2FARQUITECTURA%20EMPRESARIAL%2F0%2E%20Plan%20de%20Proyecto</t>
  </si>
  <si>
    <t xml:space="preserve">(Número de proyectos planeados subir en la herramienta PV/ Total de Proyectos Planeados en PV) * 100
</t>
  </si>
  <si>
    <t>´- Durante este período de reporte se tenía programado montar en la plataforma de Plan View,  las 5 pruebas de estado, a la fecha, se logró este objetivo contando en la actualidad con la información en la plataforma.
Las Pruebas son:
1. Saber 11 A pre-saber y validantes
2. Saber 11 B pre-saber y validantes
3. Saber PRO y TyT
4. Saber TyT
5. Saber TyT y Pro Exterior</t>
  </si>
  <si>
    <t>Se encuentran en la herramienta Planview.</t>
  </si>
  <si>
    <t xml:space="preserve">- De acuerdo con la primera etapa del manual de Gestión del Conocimiento y la Innovación PDE-MN003 se realizaron las siguientes actividades:
-Realización de 2 mesas de trabajo con la STH para definir las actividades a desarrollar en el marco del Modelo de GCI
-Construcción del plan preliminar del modelo de Gestión del conocimiento e innovación
- Plan para recabar lecciones aprendidas de las 3 políticas con mayor desempeño en la medición del furag
</t>
  </si>
  <si>
    <t>https://icfesgovco-my.sharepoint.com/personal/planeacion_icfes_gov_co/_layouts/15/onedrive.aspx?id=%2Fpersonal%2Fplaneacion%5Ficfes%5Fgov%5Fco%2FDocuments%2FBackup%20OAP%2F2020%2FTRD%202020%2F20%2E%20SERIE%20INSTRUMENTOS%20DE%20CONTROL%20DE%20CALIDAD%2FSUBSERIE%20GESTION%20DEL%20CONOCIMIENTO%20Y%20LA%20INNOVACION%2FPlan%20de%20Gesti%C3%B3n%20del%20conocimiento%20e%20innovaci%C3%B3n</t>
  </si>
  <si>
    <t>Porcentaje de avance del documento de la estrategia: (Avance del documento obtenido / Avance del documento proyectado) * 100</t>
  </si>
  <si>
    <t xml:space="preserve">-Avance en la recolección de respuestas de la encuesta de satisfacción de cliente 2019 (insumo para estructurar la estrategia comercial)
- Definir los lineamientos para establecer el margen de utilidad del Icfes para nuevos proyectos de evaluación
-Mantener actualizado el formato de seguimiento de proyectos de evaluación 
- Ajuste a la primera entrega diagramada  por parte de la OACyM del portafolio de servicios.
</t>
  </si>
  <si>
    <t>- https://icfesgovco-my.sharepoint.com/:f:/r/personal/planeacion_icfes_gov_co/Documents/Backup%20OAP/2020/TRD%202020/30.%20SERIE%20PROYECTOS/SUBSERIE%20PLANEACION%20DE%20PROYECTOS/Gesti%C3%B3n/Encuesta%20de%20Satisfacci%C3%B3n%202020/Febrero%202020?csf=1&amp;web=1&amp;e=zBZAng
- https://icfesgovco-my.sharepoint.com/:f:/r/personal/planeacion_icfes_gov_co/Documents/Backup%20OAP/2020/TRD%202020/30.%20SERIE%20PROYECTOS/SUBSERIE%20PLANEACION%20DE%20PROYECTOS/Gesti%C3%B3n/Seguimiento%20Proyectos%20de%20Evaluaci%C3%B3n%202018-2020?csf=1&amp;web=1&amp;e=bZPrYA
- https://icfesgovco-my.sharepoint.com/:b:/r/personal/planeacion_icfes_gov_co/Documents/Backup%20OAP/2020/TRD%202020/30.%20SERIE%20PROYECTOS/SUBSERIE%20PLANEACION%20DE%20PROYECTOS/Gesti%C3%B3n/Portafolio%20de%20servicios/portafolio%20de%20servicios%20icfes%20montaje%20REV%20OAP.pdf?csf=1&amp;web=1&amp;e=iKid6S
-https://icfesgovco-my.sharepoint.com/:f:/r/personal/planeacion_icfes_gov_co/Documents/Backup%20OAP/2020/TRD%202020/30.%20SERIE%20PROYECTOS/SUBSERIE%20LINEAMIENTOS%20PROYECTOS/Lineamientos%20para%20la%20definici%C3%B3n%20de%20utilidad?csf=1&amp;web=1&amp;e=IeNLve</t>
  </si>
  <si>
    <t>1. Recepción brief Ejército Nacional
2. Recepción anexo técnico Mayores Policía Nacional
3. Recepción anexo técnico Patrulleros Policía Nacional</t>
  </si>
  <si>
    <t>1. https://icfesgovco-my.sharepoint.com/:f:/g/personal/planeacion_icfes_gov_co/EuAZrolb0SNEm9bYuYMZrrsB7egdj_udHPBLEEv1pfCzxw?e=yBlbS4
2. https://icfesgovco-my.sharepoint.com/:b:/g/personal/planeacion_icfes_gov_co/EVY_4oZVNW9Mu8-OCnPJfiABHjMjtVzUEtN2-67pRJf8cg?e=uOZxcj
3. https://icfesgovco-my.sharepoint.com/:f:/g/personal/planeacion_icfes_gov_co/EspmotCHsbRFvOu9FH_Tg9IB0D2JWlmfm4X_aId_s3RPcg?e=xazfNJ</t>
  </si>
  <si>
    <t>(Avance del plan de trabajo ejecutado / Avance del plan de trabajo proyectado a la fecha) * 100</t>
  </si>
  <si>
    <t>Se desarrollo el plan de trabajo del proyecto estrategico 3.2.1: Definición del Sistema y Método financiero de los servicios para dar cumplimiento al indicador</t>
  </si>
  <si>
    <t>https://icfesgovco-my.sharepoint.com/personal/planeacion_icfes_gov_co/_layouts/15/onedrive.aspx?ct=1586374877122&amp;or=OWA%2DNT&amp;cid=e5b9ab0c%2D000b%2Df2a1%2D3165%2D1607fd127fc0&amp;originalPath=aHR0cHM6Ly9pY2Zlc2dvdmNvLW15LnNoYXJlcG9pbnQuY29tLzpmOi9nL3BlcnNvbmFsL3BsYW5lYWNpb25faWNmZXNfZ292X2NvL0VtckVOZ0RQM2xsTGxsLV9rSEVibnpnQmtrWS1HMXlQYUxlYkRzcTIwUXMxZEE%5FcnRpbWU9b1lSM3p2VGIxMGc&amp;viewid=5dcd9854%2Dd516%2D4d1e%2D8faa%2D40d20e547d02&amp;id=%2Fpersonal%2Fplaneacion%5Ficfes%5Fgov%5Fco%2FDocuments%2FBackup%20OAP%2F2020%2FTRD%202020%2F4%2E%20SERIE%20PRESUPUESTO%2F2%2E%20SUBSERIE%20PROYECTO%20ESTRATEGICO</t>
  </si>
  <si>
    <t xml:space="preserve">Número de monitoreos realizados en el periodo.
- Se realizó 1 monitoreo
</t>
  </si>
  <si>
    <t xml:space="preserve">Durante este periodo se solicitó el avance de las actividades del plan anticorrupción y de atención  al ciudadano desarrolladas en el primer trimestre de 2020 </t>
  </si>
  <si>
    <t>https://icfesgovco-my.sharepoint.com/personal/planeacion_icfes_gov_co/_layouts/15/onedrive.aspx?originalPath=aHR0cHM6Ly9pY2Zlc2dvdmNvLW15LnNoYXJlcG9pbnQuY29tLzpmOi9nL3BlcnNvbmFsL3BsYW5lYWNpb25faWNmZXNfZ292X2NvL0VtckVOZ0RQM2xsTGxsLV9rSEVibnpnQmtrWS1HMXlQYUxlYkRzcTIwUXMxZEE%5FcnRpbWU9VzVQYldnbmMxMGc&amp;id=%2Fpersonal%2Fplaneacion%5Ficfes%5Fgov%5Fco%2FDocuments%2FBackup%20OAP%2F2020%2FTRD%202020%2F27%2E%20SERIE%20PLANES%2F1%20SUBSERIE%20PLANES%20ANTICORRUPCI%C3%93N%20Y%20DE%20ATENCI%C3%93N%20AL%20CIUDADANO%2FPrimer%20monitoreo%202020</t>
  </si>
  <si>
    <t>(Actividades de la estrategía de Plan Padrino Gestor realizadas/Actividades de la estrategia planeadas)*100% 
- 2 actividades realizadas
- 12 actividades planeadas para el año</t>
  </si>
  <si>
    <t>Durante este periodo se realizó la planeación de los encuentros de Grupo Gestor como parte de la estrategia para fomentar las habilidades de liderazgo de los miembros del equipo y los gestores del instituto. Se realizó la distribución de padrinos para fortalecer la transferencia de conocimiento a los gestores. Finalmente se desarrolló un encuentro en los cual se fomentó la transferencia de conocimiento en referencia al tema de Planeación Estratégica. Todo esto enmarcado en la Estrategia de Plan Padrino Gestor. Nota: las actividades planeadas hasta el momento son 12, 1 la planeación de encuentros de Grupo Gestor y 11 encuentros a desarrollar.</t>
  </si>
  <si>
    <t>https://icfesgovco-my.sharepoint.com/:f:/g/personal/planeacion_icfes_gov_co/EpBZa1oUe7FNojBPOvCVAPcBiedAy5k-wPHsB5TQH52ohw?e=weV8fe</t>
  </si>
  <si>
    <t>(# de instrumentos de evaluación construidos / # total de instrumentos de evaluación por construir) *100</t>
  </si>
  <si>
    <t>No aplica medición para el presente periodo de seguimiento, sin embargo, ya se inició la elaboración de guías de orientación y del diseño del armado.</t>
  </si>
  <si>
    <t>No aplican evidencias para el presente periodo de seguimiento.</t>
  </si>
  <si>
    <t>Porcentaje promedio de satisfacción de las encuentas aplicadas</t>
  </si>
  <si>
    <t>No aplica medición para el presente periodo de seguimiento, sin embargo, se está analizando la necesidad de ajustar las metas de seguimiento, toda vez que a la fecha la carpeta compartida donde se aloja el sistema de gestión del conocimiento de la Subdirección ha presentado constantemente fallas y no permite accesibilidad total a la información. Razón por la cual, lo resultados de la encuesta de percepción no serían objetivas hacia la información del sistema, sino hacia las fallas tecnológicas, dañando la confiabilidad de los resultados.</t>
  </si>
  <si>
    <t>(# de instrumentos de evaluación acondicionados / # total de instrumentos de evaluación proyectados para acondicionar) *100</t>
  </si>
  <si>
    <t>No aplica medición para el presente periodo de seguimiento, sin embargo, el último mes del primer trimestre se inició la adaptación de dos (2) instrumentos de evaluación de conformidad con los requerimientos especiales de las personas con discapacidad.</t>
  </si>
  <si>
    <t>(# de actas de reunión de comité primario trimestrales / 6) *100
(6 / 6) *100</t>
  </si>
  <si>
    <t xml:space="preserve">De conformidad con las disposiciones de la Resolución 270 del 2019, se realizaron dos (2) comités primarios mensuales, para un total de seis (6) comités primarios trimestrales. Dentro de estos espacios, además de dar cumplimiento a los objetivos establecidos en la Resolución anteriormente mencionada, se dio el espacio para el fortalecimiento del clima organizacional y la apertura de canales de información, por medio de la exposición de los proyectos adelantados por la Subdirecció, donde se da la oportunidad a todo el equipo de presentar dudas, posturas, propuestas y abrir sano debate dentro de los aspectos laborales. Asimismo, se otorgan espacios de reconocimiento laboral y personal a cada integrante del equipo, toda vez que han logrado o aportado beneficios de manera directa o indirecta al equipo de trabajo. </t>
  </si>
  <si>
    <t>Las actas de reunión de los comités primarios se pueden evidenciar a tráves de Daruma, directamente en el módulo de actas de la Subdirección de Diseño de Instrumentos.</t>
  </si>
  <si>
    <t xml:space="preserve">Se realizó el 24 de febrero de 2020 el encuentro donde se capaciitó sobre la elaoración de Estudios Previos y análisis del sector. </t>
  </si>
  <si>
    <t>Lista de asistencia y presentación</t>
  </si>
  <si>
    <t>No de actividades</t>
  </si>
  <si>
    <t>Ciricular 006  del 11 de marzo de 2020</t>
  </si>
  <si>
    <t>No hay actividades programadas para el 01 trimestre de 2020</t>
  </si>
  <si>
    <t>Cumplimiento</t>
  </si>
  <si>
    <t>Durante el primer trimestre de 2020 se proveieron 10 vacantes</t>
  </si>
  <si>
    <t>Archivo  de Historias Laborales</t>
  </si>
  <si>
    <t>Se diseño y publicó el plan de previsión y se adoptó como parte de la Dimensión de Talento Humano mediante resolución 090 del 20 de enro de 2020.</t>
  </si>
  <si>
    <t>https://www.icfes.gov.co/documents/20143/1708406/Plan%20de%20prevision%20de%20recursos%20humanos%202020.pdf</t>
  </si>
  <si>
    <t>Se diseñó y publicó el plan estratégico de Talento Humano y se adoptó como parte de la Dimensión de Talento Humano mediante resolución 090 del 20 de enro de 2020.</t>
  </si>
  <si>
    <t>https://www.icfes.gov.co/documents/20143/1708406/Plan%20estrategico%20de%20talento%20humano%202020.pdf</t>
  </si>
  <si>
    <t>( No de capacitaciones realizadas (26) / No de capacitaciones programadas (26) )  * 100</t>
  </si>
  <si>
    <t xml:space="preserve">Se diseñó y publicó el plan estratégico de Talento Humano y se adoptó como parte de la Dimensión de Talento Humano mediante resolución 090 del 20 de enero de 2020.
Para el primer trimestre del 2020 se realizaron 21 capacitaciones en modalidad PAE y  5 que fueron gestionadas con  otras entidades  u organizaciones. Adicionalmente se socializaron 10 capacitaciones en modalidad virtual, para que los funcionarios interesados se  capacitaran en temas de interés.     </t>
  </si>
  <si>
    <t>https://www.icfes.gov.co/documents/20143/1708406/Plan%20institucional%20de%20capacitacion%202020.pdf y Carpetas de seguimiento al PIC</t>
  </si>
  <si>
    <t>Se diseñó y publicó el plan de bienestar e incentivos y se adopto como parte de la Dimensión de Talento Humano mediante resolución 090 del 20 de enero de 2020.
En el marco del Plan de Bienestar e incentivos  2020 se han desarrollado actividades como taller de manualidades arte country, convocatoria para adelantar estudios mediante convenio con el Icetex, día de la mujer, taller de finanzas personales, taller de cata de café, convocatoria proyectos por equipos de trabajo, acondicionamiento físico, orientación jurídica familiar, actividades en familia (entrega de entradas cine), implementación estrategia “El Icfes se extiende a tu hogar”, en atención a la crisis generada en la población por el coronavirus se han desarrollado otros temas de forma virtual, como  acondicionamiento físico, actividades para niños, invitados especiales, recetas de cocina, tecnología, actividades para mascotas, manualidades, entre otras.</t>
  </si>
  <si>
    <t>https://www.icfes.gov.co/documents/20143/1708406/Plan%20de%20bienestar%20e%20incentivos%202020.pdf
Actividades desarrolladas  \\icfesserv5\thumano$\ARCHIVO DE GESTIÓN\2020\bienestar 2020\
Carpetas de seguimiento a las actividades de bienestar e incentivos.</t>
  </si>
  <si>
    <t>( No de actividades realizadas (27) / No de actividades programadas (27) )  * 100</t>
  </si>
  <si>
    <t>Se diseñó y publicó el plan de SST y se adopto como parte de la Dimensión de Talento Humano mediante resolución 090 del 20 de enero de 2020.
En el primer trimestre del año 2020 se programaron 27 actividades en el plan de trabajo anual, las cuales se cumplen en su totalidad. La tendencia de cumplimiento en la ejecución de las actividades planeadas es del 100%. 
Algunas de las actividades realizadas están relacionadas con la inducción en Seguridad y Salud en el Trabajo, revisión y ajuste de las políticas y objetivos del SG-SST,  asignación y comunicación de funciones y entrega de las responsabilidades a todos los niveles de la Institución en Seguridad y Salud en el Trabajo, realización de exámenes medicos ocupacionales de ingreso y egreso.</t>
  </si>
  <si>
    <t>https://www.icfes.gov.co/documents/20143/1708406/Plan%20de%20seguridad%20y%20salud%20en%20el%20trabajo%202020.pdf
Carpetas de seguimiento a las actividades de Seguridad y Salud en el Trabajo.
Carpeta compartida de la STH.</t>
  </si>
  <si>
    <t>De  las actividades programadas y sin ejecutar esta la intervención de archivos de gestión, organización y digitalización para posterior almacenamiento en un SGDEA, este se encuentra detenido por medidas establecidas por el Gobierno nacional, las demas actividades se estan ejecutando según cronograma.</t>
  </si>
  <si>
    <t xml:space="preserve">https://icfesgovco-my.sharepoint.com/:u:/g/personal/zdiaz_icfes_gov_co/EYbdrOmpPw5KqqIeNFj_WgsBaZAHrifc8hObWcuWKTAksA?e=TTuMqI
http://181.143.146.163:5050/mercurio/index.jsp </t>
  </si>
  <si>
    <t xml:space="preserve"> 0 actividades ejecutadas oportunamente en el periodo del Plan de Gestión Documental relacionadas con el Plan de Conservación Documental
________________________________________ x100
 20  actividades programadas en el  Plan de  Gestión Documental relacionadas con el Plan de Conservación Documental</t>
  </si>
  <si>
    <t xml:space="preserve">Como parte de la planificación en el POA (herramienta interna en excel creada en la SASG) de Gestión Documental para el  periodo 2020-2021 respecto al Plan de Conservación Documental  se encuentra la fase de configuración, parametrización e implementación del SGDEA. </t>
  </si>
  <si>
    <t>https://icfesgovco-my.sharepoint.com/:b:/g/personal/zdiaz_icfes_gov_co/EZI22HTqVZlLqp_Mwx6JwzABSajaD9ONxlDUfwnQq7g9sg?e=YtuCee</t>
  </si>
  <si>
    <t xml:space="preserve"> 0 actividades ejecutadas oportunamente en el periodo del Plan de Gestión Documental 
___________________________________ x100
 20  actividades programadas en el  Plan de  Gestión Documental</t>
  </si>
  <si>
    <t xml:space="preserve">Como parte de la planificaicón en el POA (herramienta interna en excel creada en la SASG) de Gestión Documental para el  periodo 2020-2021 respecto al Plan de Preservación Digital  se encuentra la fase de configuración, parametrización e implementación del SGDEA. </t>
  </si>
  <si>
    <t xml:space="preserve">18.267.250.063
       ------------------------------- x 100
91.279.661.694
</t>
  </si>
  <si>
    <t>https://icfesgovco.sharepoint.com/:x:/s/PlandeaccinSAySG2020/EYgPFi875UlEmYQnka2gCG0BF9T1Y3FibUV9TEwmJPXjLg?e=DJ0v45</t>
  </si>
  <si>
    <t>Los resultados obtenidos en el primer trimestre del año referente al plan de austeridad de gestión ambiental, se encuentran relacionados a la formación y adopción del Plan Institucional de Gestión Ambiental, PIGA, el cual se encuentra articulado a dicho plan. Adicionalmente, la entrega de material aprovechable y desarrollo de divulgaciones y capacitaciones en temáticas ambientales. 
Se realizó la concertación con Secretaría de ambiente para el desarrollo y adopción del Plan Institucional de Gestión Ambiental y se alineo al POA de gestión ambiental del Instituto</t>
  </si>
  <si>
    <t>https://icfesgovco.sharepoint.com/sites/PlandeaccinSAySG2020/Documentos%20compartidos/Forms/AllItems.aspx</t>
  </si>
  <si>
    <t xml:space="preserve"> 0 de actividades ejecutadas oportunamente en el periodo del Plan de Gestión de Inmuebles 
___________________________________ x100
 13  actividades programadas en el  Plan de  Gestión de Inmuebles </t>
  </si>
  <si>
    <t>Para el primer trimestre de 2020 no hay acciones programadas en el POA (herramienta interna en excel creada en la SASG) para las actividades detalladas del plan de acción, sin embargo, se encuentra  en etapa de evaluación por parte de nueva administración distrital de documentos presentados por IDPC ante Ministerio de Cultura para la adopción por parte del Ministerio de Cultura, de Plan Especial de Manejo y Protección del Centro Histórico de Bogotá, que incorpore la Propuesta normativa para predio y edificio Icfes BIC y lote contiguo.</t>
  </si>
  <si>
    <t>https://icfesgovco.sharepoint.com/:f:/s/PlandeaccinSAySG2020/Erepa-fOd-NOpIsadNDRI8oBuGW_ZbRsXrZho6HoyCjdoQ?e=R3C0kn</t>
  </si>
  <si>
    <t>Para el primer trimestre de 2020 no hay acciones programadas en el POA (herramienta interna en excel creada en la SASG) para las actividades detalladas del plan de acción.
De acuerdo con resultado de decisiones de Alcaldía Mayor de Bogotá, en el mes de mayo de 2020 se iniciará elaboración de Propuesta de acciones para desarrollo proyecto de arquitectónico o alternativas en edificio Icfes BIC.</t>
  </si>
  <si>
    <t>Debido a la coyuntura  y contingencia del COVID 19 la Oficina Asesora de Comunicaciones y Mercadeo, asumió directamente y de forma activa la creación de las piezas de comunicación, para así atender e incentivar la utilización del medio de recaudo PSE. (Marzo = 4 piezas en Facebook)</t>
  </si>
  <si>
    <t>Correos electrónicos con solicitud de piezas</t>
  </si>
  <si>
    <t>Carpeta compartida Grupo Financiera Archivos 2020 &gt; 11. Proyectos &gt; Facturación electrónica</t>
  </si>
  <si>
    <t>Cuentas bancarias aperturadas/ Total de cuentas bancarias previstas por abrir</t>
  </si>
  <si>
    <t>El indicador quedó al 50% toda vez que no se tuvo previsto la apertura de ninguna cuenta bancaria en el primer trimestre, debido a que se esperaba un análisis del  comportamiento del recaudo para así determinar la necesidad de hacerlo.</t>
  </si>
  <si>
    <t>Correos de confirmacion de las entidades bancarias de la apertura de cuentas</t>
  </si>
  <si>
    <t>Presentaciones realizadas en el trimestre/ Presentaciones previstas del trimestre</t>
  </si>
  <si>
    <t>No se tuvo prevista la presentación de este tema en los dos Comités de Inversiones del trimestre, toda vez que las reuniones correspondieron al cierre y apertura de la gestión de la Dirección y Secretaría General.</t>
  </si>
  <si>
    <t>Carpeta compartida Grupo Financiera Archivos 2020 &gt; 03. Tesoreria &gt; 6. Comité de Inversiones</t>
  </si>
  <si>
    <t>{[(50 actividades ejecutadas oportunamente en el periodo del Plan de Gestión Documental  / 113  actividades totales programadas en el  Plan de  Gestión Documental * 100)*(46,50 "peso de la fase de ejecución")] /100}</t>
  </si>
  <si>
    <t>RUBRO:
G. Funcionamiento:
Apro. Vigente: $12.206.048.749
Valor RP: $5.193.464.400
G. Inversión:
Apro. Vigente: $16.951.767.260
Valor RP: $6.081.422.844
G. Operación:
Apro. Vigente: $62.121.845.685
Valor RP: $6.992.362.819</t>
  </si>
  <si>
    <t>12 actividades del Plan de Austeridad y Gestión Ambiental desarrolladas en el trimestre I del 2020
________________________________________ x 100
32 Actividades programadas del Plan de Austeridad y Gestión Ambiental</t>
  </si>
  <si>
    <t>(100%) de la meta trazada para el primer trimestre
(75%) de la meta total proyectada</t>
  </si>
  <si>
    <t>En el marco de las acciones de fortalecimiento de la Unidad para la Atención al Ciudadano se han efectuado las siguientes actividades:
•	Mejoramiento de los puntos de control desde la UAC hacia el Contratista.
•	Desarrollo de metodologías de verificación llegando a estandarizar los ejercicios de control de las cartas antes de que lleguen a la firma de la supervisora del contrato.
•	Ejecución de auditorías.
•	Afianzar los ejercicios de seguimiento a la política de participación, al cierre del año pasado se han consolidado actividades que ha generado resultados sobe los procesos de monitoreo de los escenarios de participación, logrando así tener mayor información sobre los grupos de valor y sus necesidades. 
•	Los canales de información se han dinamizado (frente a todo lo relacionado con peticiones escaladas), situación que de manera progresiva a mejorado los tiempos de respuesta de las distintas áreas frente a la entrega de insumos para proyección de las PQRSD.
Finalmente, se adjuntan los contratos de los contratistas que en la vigencia tiene como objetivo fortalecer el grupo de trabajo optimizando el procedimiento de atención y respuesta a los ciudadanos</t>
  </si>
  <si>
    <t xml:space="preserve">\\192.168.200.201\uac$\ATECIUD\6. PLANEACIÓN\13. MIPG\2. MIPG 2020\1. PLAN DE ACCIÓN\1. PLAN DE ACCIÓN INSTITUCIONAL\REPORTE I TRIMESTRE\ACTIVIDAD No. 1
</t>
  </si>
  <si>
    <t>(0%) de la meta trazada para el primer trimestre
(100%) de la meta total proyectada</t>
  </si>
  <si>
    <t xml:space="preserve">Se ha  realizado las presentaciones en el comité directivo sobre el comportamiento de PQRS tanto del 2019, como de la vigencia 2020. Por lo tanto se presentará el consolidad de las decisiones tomadas a partir de dicha información en el reporte del segundo trimestre. </t>
  </si>
  <si>
    <t>\\192.168.200.201\uac$\ATECIUD\6. PLANEACIÓN\13. MIPG\2. MIPG 2020\1. PLAN DE ACCIÓN\1. PLAN DE ACCIÓN INSTITUCIONAL\REPORTE I TRIMESTRE\ACTIVIDAD No. 2</t>
  </si>
  <si>
    <t xml:space="preserve">1. (100%) De las actividades definidas para este trimestre.
2. (50%) De las actividades establecidas para el avance total. </t>
  </si>
  <si>
    <t xml:space="preserve">1.	Se elaboró el Autodiagnóstico NTC 6047 por parte de la Subdirección de Abastecimiento y Servicios Generales en la que ya se identificaron las oportunidades de mejora que se deben desarrollar para lo que queda de la vigencia.
2.	Por otro lado, ya se socializó a la DTI sobre el ejercicio de Autodiagnóstico que se debe realizar para la NTC 5854 referente a los procesos de accesibilidad de la pagina web, para esta última actividad se ha solicitado a través de correo el inicio de los análisis respectivos. </t>
  </si>
  <si>
    <t xml:space="preserve">
\\192.168.200.201\uac$\ATECIUD\6. PLANEACIÓN\13. MIPG\2. MIPG 2020\1. PLAN DE ACCIÓN\1. PLAN DE ACCIÓN INSTITUCIONAL\REPORTE I TRIMESTRE\ACTIVIDAD No. 3</t>
  </si>
  <si>
    <t>(0%) de la meta trazada para el primer trimestre
(50%) de la meta total proyectada</t>
  </si>
  <si>
    <t>1. 100% de la actividad definida</t>
  </si>
  <si>
    <t>Se elaboró el diagnóstico para de finir la estrategia de racionalización de trámites 2020 y el resultado fue la mejora tecnológica de los siguientes procedimientos administrativos:
1.	Procedimiento Administrativo: Corrección de datos en nombres, apellidos, documento y/o tipo de documento de identidad y/o cambio legal de nombres.  
Situación para mejorar: Realizar el proceso de interoperabilidad con la Registraduría que permita obtener los datos de identificación del interesado en línea.
2.	Procedimiento Administrativo: Consulta resultados históricos (FTP).
Situación para mejorar: Datos abiertos que eliminan el procedimiento de inscripción e identificación</t>
  </si>
  <si>
    <t>\\192.168.200.201\uac$\ATECIUD\6. PLANEACIÓN\13. MIPG\2. MIPG 2020\1. PLAN DE ACCIÓN\1. PLAN DE ACCIÓN INSTITUCIONAL\REPORTE I TRIMESTRE\ACTIVIDAD No. 6</t>
  </si>
  <si>
    <t xml:space="preserve">1. 25 % de la  meta definida  </t>
  </si>
  <si>
    <t>Se efectuó la primera reunión frente a la implementación de la estrategia de racionalización de tramites en la que quedaron dos  actividades a ejecutar:
1.	Elaboración del cronograma de implementación de la estrategia 
2.	Actualización del alcance de la mejora de Procedimiento administrativo “Corrección de datos en nombres, apellidos, documento y/o tipo de documento de identidad y/o cambio legal de nombres” ya que el proceso de interoperabilidad solo se va a ejecutar para cedulas de ciudadanía, es decir otros documentos no se tendrán en cuenta en el ejercicio.</t>
  </si>
  <si>
    <t xml:space="preserve">[3:57 p.m.] Andrea Del Pilar Chaves Nieto
    \\192.168.200.201\uac$\ATECIUD\6. PLANEACIÓN\13. MIPG\2. MIPG 2020\1. PLAN DE ACCIÓN\1. PLAN DE ACCIÓN INSTITUCIONAL\REPORTE I TRIMESTRE\ACTIVIDAD No. 7
 </t>
  </si>
  <si>
    <t>Desde la Dirección de Tecnología se informan como esquemas de Interoperabilidad, el consumo de SIMAT y Registraduría Nacional</t>
  </si>
  <si>
    <t>1. 100% de las actividades  de autodiagnóstico realizadas</t>
  </si>
  <si>
    <t>A partir del diagnóstico desarrollado con las distintas áreas del Instituto se generó el plan de participación ciudadana 2020 que cuenta con actividades que involucran a la gran mayoría de los grupos de valor y hacen parte integral de los insumos para la toma de decisiones de las distintas dependencias misionales, actualmente se puede visualizar en el siguiente Link: https://www.icfes.gov.co/web/guest/modelo-integrado-de-planeacion-y-gestion</t>
  </si>
  <si>
    <t>1. https://www.icfes.gov.co/web/guest/modelo-integrado-de-planeacion-y-gestion
2. https://icfesgovco-my.sharepoint.com/:f:/g/personal/jsdurango_icfes_gov_co/EoUB_QYmtllNu446E_tKXVwBTQhtbhn45ogPYjPn-HyWlQ?e=NVBL6e</t>
  </si>
  <si>
    <t>En cuanto a la medición del indicador es importante señalar que para el primer trimestre del año no ha sido posible realizar la aplicación de las pruebas programas, esto debido a la situación nacional por el Covid-19, lo que ha llevo al aplazamiento de la aplicación de Saber 11B programada para el 15 de marzo hasta nuevo aviso.</t>
  </si>
  <si>
    <t>De acuerdo a la meta propuesta para la actividad durante el primer semestre de 2020 se ha alcanzado  25% propuesto, esto en la medida que por parte de la Dirección se realizó la contratación de prestación de servicios y apoyo a la gestión de 6 profesionales así:
Un (1) Asesor técnico
Un (1) Apoyo jurídico
Un (1) Gestor de Calidad
Dos (2) Control de datos
Un (1) Gestor Administrativo
Contratación con vigencias de 6 y 12 meses respectivamente.</t>
  </si>
  <si>
    <t xml:space="preserve">1. Expediente contractual en la Subdirección de Abastecimiento y Servicios Generales.
2. en el link https://www.icfes.gov.co/Contratacion-2020-contrato-001-a-099
3. Portal SECOP II </t>
  </si>
  <si>
    <t>Para esta actividad se esta realizando un diagnostico interno por parte de la Dirección de Producción y Operaciones en cuanto a los recursos y necesidades del área con el propósito de definir los alcances y temas a desarrollar, esto en el marco del planteamiento de los proyectos estratégicos institucionales.</t>
  </si>
  <si>
    <t>1. Reunión de revisión PAA realizada por teams el dia 31 de marzo.
2. Reuniones de revisión proyectos estratégicos DPO realizadas por teams los días 30 y 31 de marzo.</t>
  </si>
  <si>
    <t>En lo corrido del primer  trimestre de la vigencia 2020 se han realizado seis (6) comités primarios en la Dirección de Producción y Operaciones para seguimiento a las actividades en desarrollo por parte de la DPO y sus subdirecciones así: 
Enero (2) , febrero (2) y marzo (2)</t>
  </si>
  <si>
    <t>En el link https://icfesgovco-my.sharepoint.com/:f:/g/personal/smedina_icfes_gov_co/Emzqwo5y86NJrfJyseZ8ByQBt6uVHbiH9gOp3bzxx7dDyg?e=afcRIT
En el aplicativo Daruma también se encuentran en el modulo de Actas en la carpeta Actas comité primario DPO.</t>
  </si>
  <si>
    <t>% Planes de producción editorial ejecutados =(4 planes ejecutados / 4 planes programados)*100</t>
  </si>
  <si>
    <t>Producción editorial de:
- Saber 11 B 2020-1 (Población general)
- Saber 11B 2020-1 (Discapacidad. Implementación de incremento de letra)
- Pre Icfes
- Avancemos</t>
  </si>
  <si>
    <t>Servidor Banco de pruebas e ítems</t>
  </si>
  <si>
    <t>% actividades de investigación=(1 actividad de investigación realizada / 1 actividad de investigación programada) *100</t>
  </si>
  <si>
    <t>Revisión conceptual sobre inclusión (concepto general, minorías, discapacidad) en producción editorial y tecnologías para discapacidad.</t>
  </si>
  <si>
    <t>Carpeta onedirve: https://icfesgovco-my.sharepoint.com/personal/nrsanchez_icfes_gov_co/_layouts/15/onedrive.aspx?id=%2Fpersonal%2Fnrsanchez%5Ficfes%5Fgov%5Fco%2FDocuments%2FPlan%20de%20acci%C3%B3n%20SPI%202023</t>
  </si>
  <si>
    <t>% actividades SOC=(4 actividades realizada / 4 actividades programadas) *100</t>
  </si>
  <si>
    <t>Actividades:
- Revisión de procedimiento GCP-PR004 para delimitarlo a pruebas de estado: Comunicación escrita de Saber Pro y Saber TyT y Proyecto de Arquitectura de Saber Pro.
- Revisión de metodología de capacitación de Comunicación escrita de Saber Pro y Saber TyT.
- Optimización de costos de codificación en invitación abierta para operador de codificación 2020.
- Inclusión de perfiles de docentes para codificación como estrategia de inclusión y acercamiento al aula con las metodologías del Icfes.</t>
  </si>
  <si>
    <t>Carpeta onedrive: https://icfesgovco-my.sharepoint.com/:f:/g/personal/lrojas_icfes_gov_co/EmYToxp4t9FHqSTC_rqDWYYBL2V1RD7Yb6lNzm-xT7G7dA?e=a6bk63</t>
  </si>
  <si>
    <t>% actividades de investigación=(1 actividad realizada / 1 actividad programada) *100</t>
  </si>
  <si>
    <t>Revisión conceptual sobre inclusión (concepto general, minorías, discapacidad) orientada hacia el proyecto estratégico.</t>
  </si>
  <si>
    <t>Con relación a la medición de la activiad  es importante señalar que para el primer trimestre del año se tenia programada para el 15 de marzo  la aplicación de la prueba Saber 11B la cual fue aplazada el dia 14 de Marzo  por direcciva  presidendial y del Ministerio de Educacion Nacional, no obstante las actividades internas  previas a la aplicación se realizarón en su totalidad conforme al cronograma interno de trabajo del instituto.</t>
  </si>
  <si>
    <t xml:space="preserve">Durante el primer trimestre del año se ha realizado un trabajo interno a nivel de la Subdirección para poder plantear alternativas técnicas en cuanto a los requerimientos establecidos  para la contratación de operadores </t>
  </si>
  <si>
    <t xml:space="preserve">Contratar el personal requerido con conocimiento para soportar las aplicaciones.
</t>
  </si>
  <si>
    <t>Para el primer trimestre conforme al cronograma institucional para  la prueba Saber 11B se realizo el proceso de convocatoria y nombramiento del personal requerido con el conocimiento  especifico para soportar la aplicación, quedando como evidencia el seguimiento realizado en las reuniones con el operador logístico de Aplicación.</t>
  </si>
  <si>
    <t>Para el primer trimestre del año por parte de la subdirección se realizo la contratación de un total de 20 profesionales de la siguiente manera:
Dos (2) apoyos administrativos
Cinco (5) apoyo en actividades de Registro y Citación.
Siete (7) apoyo a el desarrollo de los Nuevos Negocios.
Cuatro (4) apoyo a la supervisión de contratos de impresión y distribución.
Dos (2) apoyos en la diagramación y diseño.
La vigencia de los contratos es de 6 meses y 12 meses respectivamente ,  alcanzando  así la meta del 25% propuesta para la actividad.</t>
  </si>
  <si>
    <t>1. Madres, padres y cuidadores 
Objetivos y herramientas: https://icfesgovco.sharepoint.com/:w:/s/sayd2020/EREerH6hR81Crm9K6RzOJ40BRPvv7e1hFaTBqUN8Z2MeRg?e=zDdFVB
Contenido de los videos: https://icfesgovco.sharepoint.com/:w:/s/sayd2020/Eb1X4G8e2ehJuXn0Mkzq6P8Bl87ljzA4KYWVedOrJCN26w?e=0Pf7UO
Teoría del cambio: https://icfesgovco.sharepoint.com/:x:/s/sayd2020/EV4pMoGDzA1IiEL7CXJ2aFMBsvGqFJRNEWLxNeSJK5JLNA?e=XL4hw9
2. Facebook live cuando existan resultados individuales o agregados.
https://icfesgovco.sharepoint.com/:f:/s/sayd2020/EshimlVCqdZFmfFCFFxXD0gBh1WMgp8_t7ioQZo_VxAPcQ?e=N7XMDF
5. Infografías y otros documentos
Informe de inclusión: https://icfesgovco.sharepoint.com/:w:/s/sayd2020/EXlc3-IM3JBKuyaGx0k8FSoBk3fljP-1rcg8lzznDnHhng?e=SkQKp5
Infografía venezolanos: https://icfesgovco.sharepoint.com/:b:/s/sayd2020/ETa6qv4Ij1xGkuY3Y0EoInIBEHnoTd8atEM0CGA9yWgblQ?e=CXMIgf</t>
  </si>
  <si>
    <t>Se ha incorporado en el cronograma de la estrategia del Encuentro Regional Saber y del Encuentro Nacional de Líderes 2020 actividades del Plan Padrino.</t>
  </si>
  <si>
    <t>https://icfesgovco.sharepoint.com/:p:/s/sayd2020/Ees_vlOONAZKkISxXxEMRgMB5pdPWhEWQkfZnVSl0eEubQ?e=TOQFdH</t>
  </si>
  <si>
    <t xml:space="preserve">1. Guías de interpretación de resultados. 
Guías de interpretación de resultados de Saber Pro: estas ya fueron ajustadas y diagramadas, posteriormente se enviaron a DTI y está pendiente la publicación por parte de ellos. 
2. Informes nacionales (Pro, 11°, SENA, TyT, INSOR). 
TYT: Se revisó el Informe del año pasado, se definieron los cambios que se querían mostrar este año, se listaron los datos para eso y se consiguieron. Se definieron los contenidos, se desarrolló la propuesta de diseño de las gráficas y se generaron. Se dividió la escritura del Informe entre los tres autores y queda pendiente, redacción, diagramación y revisión.
Informe Nacional INSOR Saber 11°:  se elaboró el documento para INSOR sobre sus resultados nacionales en el Examen Saber 11° del 2019. 
Informe Nacional Saber 11°: se elaboró el informe nacional Saber 11° de los resultados del año 2019. Este se encuentra sujeto a modificación ante nueva metodología de tamaño del efecto. 
Informe nacional Pro: Se llevaron a cabo los gráficos del informe y se estructuro versión final del borrador para enviar a diagramación. 
Informe de módulos específicos Saber Pro: Limpieza de bases de datos y elaboración de gráficos para los 39 informes.
3. Prototipos de reportes de resultados 
Se está trabajando en los reportes individuales de Saber 11°, ya se generó una propuesta, teniendo en cuenta los comentarios de la directora de evaluación se ajustó y se enviaron los prototipos corregidos. Lo anterior se realizó teniendo en cuenta los resultados de los grupos focales del año pasado.
4.1 Saber 11:
Se realizaron dos grupos focales como primer paso para la definición de la estrategia. Adicionalmente, se definió el objetivo general de la estrategia, los objetivos específicos y las herramientas virtuales que se usarán para la implementación de esta.
4.2 Secretarías de educación certificadas 
Se planteó el diseño de la estrategia,  haciendo revisión de la información recolectada el año pasado durante los ERS, se estableció cada uno de los pasos a seguir para el diseño e implementación del trabajo para este año.
5. No aplica para este periodo.
6. No aplica para este periodo.
7. Encuentro nacional virtual de líderes de evaluación Saber 
Se presentó y definió la propuesta de la agenda a llevar a cabo en el evento y las diferentes estrategias virtuales que se usarán para las actividades propuestas, teniendo en cuenta la participación de los diferentes equipos de las otras estrategias. 
</t>
  </si>
  <si>
    <t>1. Guías de interpretación de resultados. 
https://icfesgovco.sharepoint.com/:f:/s/sayd2020/EmFtof6qlARHllrETsOkb98BMagrFW-TtrYa_w7AoxY-yA?e=2yzcWa
2. Informes nacionales (Pro, 11°, SENA, TyT, INSOR). 
TYT: https://icfesgovco.sharepoint.com/:w:/r/sites/sayd2020/_layouts/15/Doc.aspx?sourcedoc=%7B540EF739-64F9-4ABB-9D9B-7850D41A78D3%7D&amp;file=Informe%20Nacional%20TyT%20SENA%202019_V1_04042020.docx&amp;action=default&amp;mobileredirect=true
Informe Nacional INSOR Saber 11°: https://icfesgovco.sharepoint.com/:b:/s/sayd2020/EW5KXsXeQCpImyQaWF1VT-MBxzB5YpcUXeyMOYs6S1OycA?e=FLH3M7
Informe Nacional Saber 11°: https://icfesgovco.sharepoint.com/:b:/s/sayd2020/EWd-IhO63pdHu9kHYUBVNY0BGHGmCzGph5ep7Dj8aB7myA?e=ds82wR
Informe nacional Pro: https://icfesgovco.sharepoint.com/:w:/s/sayd2020/ETI7Txw5EL5BiQTiBIaWa_oBVn1fCAz3yTHIA9DyZF_iyg?e=HoyCoj
Informe de módulos específicos Saber Pro: 
https://icfesgovco.sharepoint.com/:f:/s/sayd2020/EtjYzhZuDelBrMep2uBelh8BlhZ5AykMcNGgI5UojuiMhQ?e=QHQa4H
https://icfesgovco.sharepoint.com/:f:/s/sayd2020/En9vaLm-nahPlVRTCOoyYR0BRKibf3_MNpNZWaczi6bUcw?e=kW1qkB
https://icfesgovco.sharepoint.com/:f:/s/sayd2020/Epet2WI9ZC5Ko-rKmUP1F4UB0zWdNsoMuM9o7QV_g26yQw?e=TsGPRv
3. Prototipos de reportes de resultados 
https://icfesgovco.sharepoint.com/:w:/s/sayd2020/ERKCUe0GxclHmcOqJdugDjUBhsqrwrhzNQg78sDTdlkEVA?e=n4OBAn&amp;CID=1e964ba4-c63c-f493-074f-f83c6a5f2781
https://icfesgovco.sharepoint.com/:p:/s/sayd2020/ETGZvOdssfxBtyjQYcklWEcBRg74tYL5dC4y82oUXgBVSA?e=ekcJSd&amp;CID=72c15423-38b4-98b0-38f6-62c60c763a0e
4.1 Saber 11:
Grupos focales: https://icfesgovco.sharepoint.com/:f:/s/sayd2020/EnTphIlamv5FgF-jGAevqL0BWJ5B3AJu5MbbWN-fxQTBHA?e=5PzZB6
Objetivos: https://icfesgovco.sharepoint.com/:p:/s/sayd2020/ETFIx2Bk46hOjvgtXKh5okUBNCaSvtawJy6ZlwHJDnAvDA?e=KuWi30&amp;CID=5e26d661-6dfe-c2e7-3e8d-2698e2558c16
Otros: https://icfesgovco.sharepoint.com/:f:/s/sayd2020/EnqLp3MK_m5ImDqlgFJvj54BBhjdfdSvXnni4CxqngDoEQ?e=0YgbHy
4.2 Secretarías de educación certificadas 
https://icfesgovco.sharepoint.com/:p:/s/sayd2020/EaFN7PBerLdKnex1xS9wYh8Bmxbt2WMZYECQKBJkNwz2sg?e=cmaXRd&amp;CID=445e43f4-ce45-42bc-b278-a35253952bcc
7. Encuentro nacional virtual de líderes de evaluación Saber 
Agenda: https://icfesgovco.sharepoint.com/:w:/s/sayd2020/EURuEbW_e1dIjE5O4Pm9bfIBwmHm2hn2n4DnXE82kyZygg?e=vIImxZ&amp;CID=9837522f-5034-af15-1226-869c959ddbd5
Estrategia: https://icfesgovco.sharepoint.com/:p:/s/sayd2020/EdL_wxyFrNpPkQgkhNRb58MB3odU5b9L7QeZjYQSW53NWg?e=OVrVDA&amp;CID=a8de507c-e4fc-aad4-22dc-fc311bc4a7ab</t>
  </si>
  <si>
    <t>1. Madres, padres y cuidadores 
Se definió el objetivo general, los objetivos específicos y las herramientas que sustituirían la divulgación (videos y podcast). Se construyó un documento con los contenidos propuestos para los siete videos de la estrategia, otro documento para consignar la teoría del cambio y otro para el cronograma.
2. Facebook live cuando existan resultados individuales o agregados.
Se revisó la resolución 210 del 26 de marzo de 2020 que modifica las fechas de entrega de reportes de resultados individuales para TyT primer semestre y se avanzó con la definición de estrategias de divulgación y fecha para los Facebook Live.
3. No aplica para este periodo.
4. No aplica para este periodo.
5. Infografías y otros documentos
Informe de inclusión: Este año se finalizó y se presentó al equipo, así mismo resolvió no publicarlo si no dejarlo para uso interno del área.
Infografía venezolanos: Se construyó una infografía con los resultados de la población venezolana en los exámenes Saber 11, Pre Saber y la prueba de Validantes, la misma se presentó al equipo y por el momento está pendiente de validación de datos por parte de la Subdirectora de Estadísticas para dicha revisión.</t>
  </si>
  <si>
    <t>Sancionatorio terminados = (0)  / Sancionatorios programados = (0)</t>
  </si>
  <si>
    <t>Para el periodo no se tenia previsto cumplimiento</t>
  </si>
  <si>
    <t>Tutelas favorables primera y seguna instancia = (68) / Tutelas contestadas ) = (77)</t>
  </si>
  <si>
    <t>Para el primer trimestre de 2020 el indice de favorabilidad es en enero 92%, febrero 81% y marzo 92%, el indice se mantiene en niveles por encima de lo esperado.</t>
  </si>
  <si>
    <t>Archivo fisico OAJ</t>
  </si>
  <si>
    <t>Conceptos generales publicados = (4) / Conceptos generales expedidos = (4)</t>
  </si>
  <si>
    <t>La OAJ expidio en el trimestre 18 conceptos, de los cuales se seleccionaron 4, los cuales son de carácter general y de interes de las dependencias del Instituto.</t>
  </si>
  <si>
    <t>Intranet</t>
  </si>
  <si>
    <t>Comites realizados = (6) / Comites programados = (6)</t>
  </si>
  <si>
    <t>Se cumple con la programación de la vigencia</t>
  </si>
  <si>
    <t>Actas comité de conciliación (Arcivo fisico OAJ)</t>
  </si>
  <si>
    <t>Actuaciones actualizadas = (45) / actuaciones realizadas (45)</t>
  </si>
  <si>
    <t>Se cumplio con la actualización de las actuaciones en el sistema Ekogui</t>
  </si>
  <si>
    <t>Sistema Ekogui</t>
  </si>
  <si>
    <t>Espacios de socialización con la comunidad académica planeados/Espacios de socialización con la comunidad académica elaborados
5/4: 1,25</t>
  </si>
  <si>
    <t>Se han realizado análisis de los resultados del pilotaje de los cuestionarios de HSE como parte de los cuestionarios auxiliares de las pruebas SABER 359 2019 Calendario A, así como: 
Análisis de la inclusión de las habilidades socioemocionales en las mediciones existentes. 
Análisis comparativos de marcos de socioemocionales
Análisis de resultados de la aplicación piloto</t>
  </si>
  <si>
    <t>Informe resultados nacionales SABER 359</t>
  </si>
  <si>
    <t xml:space="preserve">Se elaboró una propuesta de marco de referencia de Habilidades Sociemocionales que cuenta con las especificaciones (habilidad, afirmación, evidencia y tarea de cada una) de prueba. </t>
  </si>
  <si>
    <t xml:space="preserve">Icfes, (2019). Marco de referencia de la prueba de habilidades socioemocionales. Saber 3°, 5° y 9°(documento inédito). Icfes: Bogotá </t>
  </si>
  <si>
    <t>Se han realizado socializaciones con distintos entes institucionales, tales como Banco Mundial,  MINED - El Salvador, Fundación Saldarriaga Concha, Fundación Bolívar y Fundación Luker con el fin de promover el desarrollo de esta estrategia educativa.</t>
  </si>
  <si>
    <t>Presentaciones en carpeta compartida DE (Sesiones virtuales y presenciales)</t>
  </si>
  <si>
    <t>% de avance en la estrategia metodológica planeada/% de avance en la estrategia metodológica elaborada: 10%</t>
  </si>
  <si>
    <t xml:space="preserve">Se elaboró el documento denominado "Informe de inclusión para personas con discapacidad + grupos étnicos" en el que se presenta un diagnóstico y balance de las estrategias de inclusión desarrolladas por el Icfes hasta el año 2018, atendiendo la evaluación de las pruebas Saber aplicadas a los estudiantes con discapacidad y a los estudiantes pertenecientes a grupos étnicos. </t>
  </si>
  <si>
    <t>Documento "Informe de inclusión para personas con discapacidad + grupos étnicos"
 https://icfesgovco.sharepoint.com/:w:/s/sayd2020/EXlc3-IM3JBKuyaGx0k8FSoBk3fljP-1rcg8lzznDnHhng?e=sXTTSV</t>
  </si>
  <si>
    <t>Se está realizando el procesamiento y análisis estadístico de las formas espejos para el piloto de la prueba 359 (forma 02 versus forma 03) y se espera que con este podamos tener evidencia descriptiva del comportamiento psicométrico de los ítems para la población con discapacidad en comparación con la población general a través del análisis de DIF</t>
  </si>
  <si>
    <t>Se están consolidando los insumos obtenidos a partir del diagnóstico y de los análisis estadísticos con el fin de empezar a construir la primera versión del documento final que de cuenta de la planeación y de los resultados asociados con este proyecto</t>
  </si>
  <si>
    <t xml:space="preserve">
Monitoreo y aplicación de pruebas planeadas/realizadas: Saber 11, calendario B y prepiloto ICCS.
2/2:1</t>
  </si>
  <si>
    <t>Se realizó seguimiento a las diferentes tareas establecidas por los consorcios internacionales para el desarrollo de las pruebas según lineamientos establecidos por los mismos.
Se realizaron tareas como: Elaboración del reporte de nacional de resultados de PISA 2018 sobre Competencia Global, elaboración de informe de avance de PISA 2021, primera tarea de revisión de ítems y muestreo para el piloto de ICCS 2022, entre otras actividades programadas para el desarrollo de PISA, TALIS, TALIS Video Study, PISA para Establecimientos Educativos, SSES, ERCE e ICCS.</t>
  </si>
  <si>
    <t>Correos electrónicos, usuarios kguerrero y ngonzalez
https://icfesgovco-my.sharepoint.com/:f:/g/personal/kguerrero_icfes_gov_co/EuZ5UnFax-xFvqLsaK7KD10BPSp0FDae1l45oavYDX7W4w?e=trIlaF</t>
  </si>
  <si>
    <t xml:space="preserve">Se realizó por parte de la Directora de Evaluación y sus subdirecciones el desplazamiento a distintas instituciones educativas a nivel nacional en las ciudades de Bogotá, Cali y Barranquilla para realizar el monitoreo de la aplicación de las Pruebas Saber 11 calendario B para el día 15 de marzo, no obstante fueron aplazadas por las medidas acatadas frente a la emergencia mundial sanitaria del COVID-19.
Se realizó la aplicación del prepiloto de la prueba ICCS, en la ciudad de San Andrés, estudiantes, maestros y rectores de las instituciones educativas Instituto Bolivariano San Andrés y First Baptist School </t>
  </si>
  <si>
    <t>Cumplidos de comisión
Grupos focales realizados.</t>
  </si>
  <si>
    <t xml:space="preserve">(*Numero de actividades realizadas= 14
/*Numero de actividades planeadas = 14) 
Valor del indicador = 1 * 100= 100%   </t>
  </si>
  <si>
    <t xml:space="preserve">Para el primer trimestre del año se realizaron los procesamientos de calibración y calificación Saber Pro y TyT 2019-5 asociados a: realizar la calificación de SABER PRO y TyT por DIF,  ajuste de máquina para calificación sin GRRE,  calificación de PRO y TyT extemporánea,  la validación de CE para el proceso de calificación, informe final de análisis de copia , validación de base de datos de calificación, ejecución de análisis de ítem y  calibraciones pilotos para genéricas y específicas SABER PRO, generación de resultados INSE Saber Pro y TYT 2019, cálculo de resultados agregados de resultados de pruebas y por afirmación, la presentación de resultados históricos de la aplicación en el exterior, ajuste a los códigos para unificar los cálculos de acuerdo a las nuevas estructuras generadas por DTI,  calificación por actualización, cálculo de estadísticas por niveles de agregación para SAyD y la ejecución de análisis de ítem pilotos-calibración específicas SABER PRO. </t>
  </si>
  <si>
    <t xml:space="preserve">\\192.168.3.57\se\ECAES_EK\ECAES_2019\EK20195\TYT_Final\Calificacion_Exterior_20194\output\calibracion\04_ComunicacionEscrita
http://hefesto.icfes.gov.co/administrador/MAQUINA-CALIFICACION-SABER
\\192.168.3.57\se\ECAES_EK\ECAES_2019\EK20195\TYT_Final
\\192.168.3.57\se\ECAES_EK\ECAES_2019\EK20195\TYT_Final\Calificacion_Extemporanea_20196\output\calibracion\04_ComunicacionEscrita\Validaciones
\\192.168.3.57\se\ECAES_EK\ECAES_2019\EK20195\DIF
email -asunto: Reporte Detección de Copia Saber Pro EK20195 y Saber TyT EK20195 (de aAndrés Páez para Jeimy, Óscar y Adriana)
Formulario de validaciones diligenciado, con visto bueno de Jeimy, entregado a Adriana
email - asunto: Cargue PRO y TYT EK20195/4 (de Óscar para SD información, jeimy y Adriana)
Z:\Analisis\AnalisisItems\SABERPRO\20195\Pilotos
\\192.168.3.57\se\ECAES_EK\valida\20195
\\192.168.3.57\se\ECAES_EK\ECAES_2019\EK20195\PRO_Final\1.Calificacion\output\calificacion
\\192.168.3.57\se\ECAES_EK\ECAES_2019\EK20195\PRO_Final\3.Extemporanea\output\calibracion\04_ComunicacionEscrita\Validaciones
\\192.168.3.57\se\ECAES_EK\ECAES_2019\EK20195\TYT_Final\Calificacion_Extemporanea_20196\output\calificacion
\\192.168.3.57\se\ECAES_EK\ECAES_2019\EK20195\PRO_Final\2.Exterior\output\calibracion\04_ComunicacionEscrita\Validaciones
\\192.168.3.57\se\ECAES_EK\ECAES_2019\EK20195\PRO_Final\2.Exterior\output\calificacion
</t>
  </si>
  <si>
    <t xml:space="preserve">(*Numero de actividades realizadas= 21
/*Numero de actividades planeadas = 21) 
Valor del indicador = 1 * 100= 100%   </t>
  </si>
  <si>
    <t>C:\CRISTIAN\2019\SB359\Procesamiento
https://www.overleaf.com/project/5e4db73251a8a00001126484
C:\JESUS\ENERO\SABER359\muestra9Electr\output
Z:\SABER\SABER_2019\ANALISIS_DIF\Resultados
Z:\SABER\SABER_2019\ANALISIS_DE_ITEM\Espejos
\\SECREYES\Users\careyes\Desktop\Carlos_Reyes_ICFES\2020\3.Marzo\3.CE359\doc
https://icfesgovco-my.sharepoint.com/:i:/g/personal/ymejia_icfes_gov_co/EUiRzpjVUEpKlawBonrJD0IBuvSWh9EV3LPfefXZ7I4hcw?e=bM84rT
cmontano : C:\CRISTIAN\2019\SB359\Procesamiento
jsanchez:C:\JESUS\FEBRERO\agregados\Procesamiento
cmontano: C:\CRISTIAN\2019\SB359\MS\simulacionMS
Z:\SABER\SABER_2019\Cuestionarios auxiliares\FA_estudiantes 
https://icfesgovco-my.sharepoint.com/:w:/r/personal/acgonzalez_icfes_gov_co/_layouts/15/Doc.aspx?sourcedoc=%7BA5406CA6-40EE-4FCB-8FF8-8E9C05DFB7F1%7D&amp;file=Indice-Cuestionarios%20auxiliares_ACE.docx&amp;action=default&amp;mobileredirect=true
\\192.168.3.57\se\SABER\SABER_2019\DFIT2019P
Z:\SABER\SABER_2019\Informe_CalendarioA\3. Discapacidad
C:\Users\careyes\Desktop\Carlos_Reyes_ICFES\2020\2.Febrero\2.CE359
Z:\SABER\SABER_2019\Cuestionarios auxiliares
Z:\SABER\SABER_2019\Informe_CalendarioA
\\192.168.3.57\se\SABER\SABER_2019\Cuestionarios auxiliares</t>
  </si>
  <si>
    <t>n/A</t>
  </si>
  <si>
    <t>NA</t>
  </si>
  <si>
    <t xml:space="preserve">https://icfesgovco-my.sharepoint.com/:w:/g/personal/mcgomez_icfes_gov_co/ERzvoq5n2YNNjjI9TTp4Y_EBGOhJDLr-ZB7l5sb4mKlRSA?e=ld7pi8
https://icfesgovco-my.sharepoint.com/:b:/g/personal/mcgomez_icfes_gov_co/Ee5JwwSsjO1Fm1sa87ETCcEBSI56F2gVc4z_F3N7nJnxAg?e=XeePia
</t>
  </si>
  <si>
    <t>Cantidad de respuestas "Totalmente de acuerdo+Cantidad de respuestas "Parcialmente de acuerdo:  NA
Total de respuestas: NA
Resultad: NA</t>
  </si>
  <si>
    <t>https://icfesgovco-my.sharepoint.com/:f:/g/personal/mcgomez_icfes_gov_co/ElEUh_RdiXFKuRj4ZtMXmM0BXvy_Uo0cgSbH5-y72ART6g?e=0fJmcV
https://icfesgovco-my.sharepoint.com/:f:/g/personal/mcgomez_icfes_gov_co/Em7bHsVBZh5Jm2_gbiVaoMwByW-podD0sJ1bcsb0x0KoHA?e=lvMQo5</t>
  </si>
  <si>
    <t>Número de documentos de trabajo o artículos de investigación publicables y/o socializables proyectados: NA
Número de documentos de trabajo o artículos de investigación publicables y/o socializables generados: NA
Resultado:  NA</t>
  </si>
  <si>
    <t>https://icfesgovco-my.sharepoint.com/:w:/g/personal/mcgomez_icfes_gov_co/EThbptFlxNRIhwXst-e5w7ABq2qPrdQ4VKTCa_lXrAf5aw?e=WUz0Bi</t>
  </si>
  <si>
    <t xml:space="preserve"> 10 auditorias e Informes de ley / 38 auditorías e Informes de ley programados </t>
  </si>
  <si>
    <t>Se realizaron 10 Informes y Auditorías de un total de 38 Informes y Auditorías programados en el PAA</t>
  </si>
  <si>
    <t>Seguimiento al PAA vigencia 2020 con corte marzo</t>
  </si>
  <si>
    <t xml:space="preserve">No se programo para el trimestre </t>
  </si>
  <si>
    <t xml:space="preserve">No Aplica </t>
  </si>
  <si>
    <t xml:space="preserve">4 transmisiones de la cuenta SIRECI realizados / 12 transmisiones de la cuenta SIRECI programados </t>
  </si>
  <si>
    <t>Se realizaron 4 transmisiones de 12 programadas en el PAA</t>
  </si>
  <si>
    <t>Se han realizado 8 reuniones para el seguimiento a la formulación de los proyectos  institucionaes 2020-2023 garantizando su articulación con la estrategia institucional</t>
  </si>
  <si>
    <t xml:space="preserve">Para el cumplimiento de la asignación de puntajes de pilotos Saber 3, 5 y 9, en este primer trimestre se desarrollaron actividades como; análisis de copia 359, ejecución de análisis factoriales de cuestionarios socio emocionales, ejecución de análisis de ítem de calibración de pruebas cognitivas del piloto de la prueba, selección de la muestra para la prueba principal Saber 359, análisis de ítems de la prueba de ciencias para el grado noveno de 359, calificación documento metodología de calificación Piloto SB 359, validación de muestra por no respuesta, por post-estratificación,  realizar los ejercicios de muestreo sobre la prueba computadores censal,  validación de agregados SB359,  ejercicio de comparación resultados papel y electrónico,  ejercicios de calibración y calificación de la prueba de escritura, ejecución de ejercicios de análisis univariados y TCT para prueba de Acciones y Actitudes, análisis factorial exploratorio y confirmatorio HSE,  documento resumen análisis de ítem INSE,  validación de la calificación de 359, pre piloto de cuestionarios de habilidad socioemocional, ajuste adicionales sobre agregados, informe calendario B saber 359,  ejercicios adicionales muestra calendario A saber 359 MS,  análisis de ítems definitivo del módulo de CE para la prueba piloto de 359 y análisis DIF.
</t>
  </si>
  <si>
    <t>La jefe de la Oficina Asesora de planeación realizó monitoreo al PAAC y de forma integral a los 5 anexos de éste, el día 7 de marzo del 2020</t>
  </si>
  <si>
    <t xml:space="preserve">La fecha límite para que las áreas remitan la información es el 24 de abril, por tal razón, a corte del presente seguimiento no se tiene aún la evidencia consolidada:
https://icfesgovco-my.sharepoint.com/:f:/g/personal/planeacion_icfes_gov_co/EqZU-jF16tJCgkodJ0DCvKQBIRquw15AEo-SRWjGgPgAtg?e=QAOZrl </t>
  </si>
  <si>
    <t>#Reportes automatizados: 4/#Reportes solicitados por operaciones: 15
4,5/15= 26,66%</t>
  </si>
  <si>
    <t>10-cumplimiento</t>
  </si>
  <si>
    <t>( No de actividades realizadas (18 / No de actividades programadas (10 )  * 100=180%</t>
  </si>
  <si>
    <t>Cumplimiento-Diseño de PEI-TH</t>
  </si>
  <si>
    <t>Se  elaboró el boletín estadístico de gestión  - "Icfes en Cifras" y el Informe Trimestral de Indicadores</t>
  </si>
  <si>
    <t>Boletín estadístico de gestión - "Icfes en Cifras":https://www.icfes.gov.co/documents/20143/1241572/Boletin%20de%20Gestion%202019%20-%20Icfes%20en%20Cifras.pdf
Informe Trimestral de Indicadores: https://www.icfes.gov.co/web/guest/metas-objetivos-e-indicadores-de-gestion</t>
  </si>
  <si>
    <t>Informe estadistico e informe de indicadores</t>
  </si>
  <si>
    <t xml:space="preserve">(Actividades principales plan de fortalecimiento desarrolladas (2) /actividades principales planteadas plan de fortalecimiento (6))*100
</t>
  </si>
  <si>
    <t>Se asignan responsabilidades de acuerdo a las herramientas de gestión establecidas y plan de trabajo para el grupo de desarrollo organizacional, relacionadas con el  SGC y MIPG, incluyendo riesgos
Se realiza reporte FURAG, y se espera resultados vigencia 2019, para especificar plan de fortalecimiento 2020, alineando: resultados de auditoría externa 2019, plan cierre brechas 2019, resultados monitoreo y segumiento riesgos</t>
  </si>
  <si>
    <t>DISTRIBUCIÓN ACTIVIDADES EQUIPO DESARROLLO ORGANIZACIONAL 2020:
https://icfesgovco-my.sharepoint.com/:x:/r/personal/planeacion_icfes_gov_co/_layouts/15/Doc.aspx?sourcedoc=%7B1B371E6F-2D1C-423F-90DE-854E751C5535%7D&amp;file=Plan%20padrino%20y%20heramientas%20Desarrollo%20Organizacional%202020%20VF.xlsx&amp;action=default&amp;mobileredirect=true
Diligenciamiento FURAG: Reporte en la plataforma https://www.funcionpublica.gov.co/web/mipg/furag</t>
  </si>
  <si>
    <t>(Monitoreos realizados (1) / monitoreos a realizar en el año (4)) * 100</t>
  </si>
  <si>
    <t xml:space="preserve">
Durante este periodo se  determináron los riesgos de corrupción en la entidad y se solicitó la evolución de  todos los riesgos en el primer trimestre de 2020 
Retrazos en la capacitación para el aplicativo dificultan la actividad</t>
  </si>
  <si>
    <t>https://icfesgovco-my.sharepoint.com/personal/planeacion_icfes_gov_co/_layouts/15/onedrive.aspx?id=%2Fpersonal%2Fplaneacion%5Ficfes%5Fgov%5Fco%2FDocuments%2FBackup%20OAP%2F2020%2FTRD%202020%2F27%2E%20SERIE%20PLANES%2F1%20SUBSERIE%20PLANES%20ANTICORRUPCI%C3%93N%20Y%20DE%20ATENCI%C3%93N%20AL%20CIUDADANO%2FPrimer%20monitoreo%202020%2FAnexo%201%20Riesgos%20de%20Corrupci%C3%B3n</t>
  </si>
  <si>
    <t>Uno de los objetivos de la  ofcina para el presente año, en términos de convocatorias, es hacer la apertura de la convocatoria de docentes. Lo cual  ha representado un reto importante en la construcción de los Términos de referencia  y la consideración de aspectos importantes, sin embargo, se ha logrado avanzar en esto y, en paralelo, se logró tener un primer borrador de los TDR de grupos y estudiantes de 2020. Además, se han hecho avances en la contratación de los ganadores de la convocatoria de 2019. Cabe aclarar que la medición de este indicador se realiza de manera anual.</t>
  </si>
  <si>
    <t>En el trimestre, se avanzó en la realización de los anexos técnicos, solicitud de cotización y formatos de oferta económica para salir a cotizar con diferentes operadores logísticos que puedan hacer el evento. Además, se han buscado varios potenciales conferencistas del evento, se han confirmado 5 conferencistas principales y 1 conferencista alterno. Cabe aclarar que la medición de este indicador se realiza de manera anual.</t>
  </si>
  <si>
    <t>Durante el periodo pasado, se presentaron algunas dificultades con el seguimiento de los proyectos. Sin embargo, para el presente perodo se tomaron en cuenta las sugerencias de la OAP sobre la creción del formato de agenda interna y se diligenció con un primer corte del 5 de marzo de 2020, para facilitar el seguimiento de dichos proyectos. Cabe aclarar que la medición de este indicador se realiza de manera anual.</t>
  </si>
  <si>
    <t>((Número de fases del modelo de Gestión del conocimiento y la innovación del Icfes desarrolladas en el periodo)40%/(Total de fases del modelo de Gestión del conocimiento y la innovación del Icfes)4)*100: 10%</t>
  </si>
  <si>
    <t>Recepción de 1 brief y 2 anexos</t>
  </si>
  <si>
    <t>8 reuniones de seguimiento</t>
  </si>
  <si>
    <t>No. Solicitudes de publicación de piezas publicitarias (4) / No. piezas publicidas por el instituto (4)=100%</t>
  </si>
  <si>
    <t>(5/5)*100%=100%</t>
  </si>
  <si>
    <t>(1)*100%=100%</t>
  </si>
  <si>
    <t>(1/1)*100%=100%</t>
  </si>
  <si>
    <t>1 Encuentro realizado el 24/02/2020</t>
  </si>
  <si>
    <t>Como avance a esta actividad se realizó la circular 006  del 11 de marzo de 2020 de los Derechos de petición y las implicaciones disciplinarias.</t>
  </si>
  <si>
    <t>No.actividades ejecutadas del período del proyecto de factura electrónica/ Total actividades planificadas del proyecto factura electrónica 
7 Actividades ejecutadas / 8 Actividades planeadas para la etapa de Diagnostico</t>
  </si>
  <si>
    <t>Por cambio en la normatividad proferida por la DIAN, según Decreto 358 del 5/03/20, se modificaron las condiciones  respecto de quienes están obligados a facturar electrónicamente, así como los documentos que deben ser tratados de forma electrónica denominados "Documentos equivalentes" y se abre la oportunidad de utilizar el sistema informático gratuito de facturación electrónica de la DIAN. En razón a lo precedente, se debe solicitar apoyo a la Dirección de Tecnología, con el propósito de evaluar los costos de los desarrollos necesarios para la interoperabilidad del sistema informático gratuito de la DIAN,  con el ERP y el Gestor Documental del Icfes.
Se adiciona en la etapa de diagnóstico, la actividad relacionada con la consulta a la DTI sobre los desarrollos a realizar, para así poder evaluar si se continúa con el proceso de contratación deun proveedor tecnológico ó si se opta por el sistema gratuito ofrecido por la DIAN; esto impacta nuestro indicador, pero se requiere para dar continuidad a las actividades posteriores del proyecto.</t>
  </si>
  <si>
    <t>Monitorear y ajustar el plan de gestión del conocimiento y la innovación del instituto.</t>
  </si>
  <si>
    <t>Diseñar la estrategia comercial del Icfes e implementar las actividades correspondientes al 2020.</t>
  </si>
  <si>
    <t>Contribuir a la articulación del Modelo Integrado de Planeación con el sistema de gestión en el Icfes.</t>
  </si>
  <si>
    <t>Monitorear la ejecución de las acciones del anexo 1: Riesgos de Corrupción, programadas por la vigencia.</t>
  </si>
  <si>
    <t>Contribuir el desarrollo organizacional a través del seguimiento del direccionamiento estratégico</t>
  </si>
  <si>
    <t>Cumplimiento promedio de las actividades detalladas = % cumplimiento actividad detallada 1 + % cumplimiento actividad detallada 2 + ... + % cumplimiento actividad detallada 8/ cantidad de actividades detalladas</t>
  </si>
  <si>
    <t xml:space="preserve">Al inicio del trimestre se priorizan 17 casos de los modulos de instrumentos y resultados, pero en el trimestre se deben repriorizar los casos de inscripcion bajando la prioridad a los de instrumento y priorizando algunos adicionales de resultados quedando 20 casos priorizados. De estos casos todos se resuelven en el trimestre y adicionalmente se resuelven 22 casos no priorizados </t>
  </si>
  <si>
    <t>https://icfesgovco.sharepoint.com/:f:/s/PAIDTI/EhbvVHEzHeFBgqa-gzh-DQYBmR4TAephq4yvF6jFj9pnfw?e=c9fHdr</t>
  </si>
  <si>
    <t>Total incidencias cerradas: 20/Total incidencias a revisar: 20 (trimestre)
20/20= 100%</t>
  </si>
  <si>
    <t>20% Cumplimiento del plan de Arquitectura de Referencia de T.I</t>
  </si>
  <si>
    <t>https://icfesgovco.sharepoint.com/:f:/s/PAIDTI/EqrHeSnzZrFDkwCRhBK978EB3y-iGsXkunlq_SOb6XaiZA?e=coxPjb</t>
  </si>
  <si>
    <t>• presentación de propuesta de contratación fabrica de pruebas. Se realiza documentación presentación de propuesta contratación de fabrica de pruebas se realizaron documentos de: Estudio de sector 
Estudio de mercado 
Anexo técnico</t>
  </si>
  <si>
    <t>Cantidad de artefactos desarrollados: 3/Cantidad de artefactos planeados:15
3/15= 20%</t>
  </si>
  <si>
    <t>• Propuesta implementación de arquitectura por microservicios. se realiza documentación de propuesta de creación de microservicios, para aplicaciones futuras y mejoras de existentes. 
• Mejora rendimiento arquitectura de servidores. se realizó mejora de configuración de rendimiento de servidores y balanceadores.</t>
  </si>
  <si>
    <t>https://icfesgovco.sharepoint.com/:f:/s/PAIDTI/EqFcg6gTFcNAjV567GlJprgBO3gPfs5u_MV15j8pUFovRA?e=43EDHt</t>
  </si>
  <si>
    <t>%Avance Actividad: PInt1(100 x 0.1) +PInt2(50 x 0.1) + PInt3(0 x 0.25) + PInt(0 x 0.35) + PInt(0 x 0.30) = 15</t>
  </si>
  <si>
    <t>• Se desarrolló el plan de proyecto para la arquitectura de solución del sistema misional. Contiene la contextualización del proyecto de arquitectura, productos propuestos, estructura de descomposicón de trabajo, estrategia de seguimiento y validación, gestión del riesgo y materiales e insumos necesarios.
 • Se desarrolló cronograma preliminar (está sujeto a cambios en la etapa de visión de arquitectura) 
• Se establecieron los contenidos mínimos del documento de visión y alcance de arquitectutura de solución y se desarrolló el documento en su segunda versión incluyendo: definición del contexto de visión y alcance según Plan Estratégico institucional, identificación de lineamientos y marcos de referencia, caracterización de principios organizacionales para el ejercicio de arquitectura, declaración de objetivos y restricciones, identificación de actores del ejercicio y el listado preliminar de los principios de arquitectura de solución. 
Como soportes se incluyen: Documento y presentación plan de proyecto de arqutiectura de solución, cronograma preliminar, documento de visión y alcance de arquitectura.</t>
  </si>
  <si>
    <t>https://icfesgovco.sharepoint.com/:f:/s/PAIDTI/EgP_u2Uu2sVFjaNQdbtIk7cBABjg-KwO5HbN-nQIFCSRqg?e=oaWYS5</t>
  </si>
  <si>
    <t>% de avance en la elaboración de los documentos de lineamientos de interoperabilidad: 30%</t>
  </si>
  <si>
    <t>• Se han desarrollado mesas de trabajo con MinTIC respecto a los servicios de interoperabilidad y su integración a la Plataforma de Interoperabilidad del Estado:
 • ICFES-MINTIC con el objetivo de conocer el estado actual de la PDI X-Road y analizar viabilidad de hacer un piloto con el servicio de consulta de resultados de las Pruebas Saber a cargo del ICFES. 
• MEN-ICFES-MINTIC con el objeto de Viabilizar interoperabilidad ICFES - MEN en el marco de los procesos de inscripción y consulta de resultados de las Pruebas Saber a cargo del Icfes y el consumo de los servicios web de SIMAT (Sistema Integrado de Matricula) a cargo del MEN. 
• ICETEX-ICFES-MINTIC con el objeto de Viabilizar interoperabilidad ICFES - ICETEX en el marco del servicio de consulta de resultados de las Pruebas Saber a cargo del Icfes y que apoyan las iniciativas de transformación digital del ICETEX en las líneas de Crédito Digital y Ecosistema Digital. 
• Se gestionó la capacitación sobre la PDI X-Road con MinTIC - AND para el equipo técnico de la DTI. 
• Se realizó presentación del estado actual del bus de servicios del Instituto y necesidades de mejora.
 • Como parte de la capacitación de nivel inicial de interoperabilidad que se dictará en el mes de julio en el Icfes, como parte de la estrategia de gestión del cambio, uso y apropiación de la iniciativa, se incluyeron los temas de transformación digital y gov.co. Como soportes se incluyen: Memorias de reunión, Presentación XRoad, Presentación Bus Fuse, Material capacitación Interoperabilidad Nivel inicial.</t>
  </si>
  <si>
    <t>https://icfesgovco.sharepoint.com/:f:/s/PAIDTI/EkJTExgUiOVLnLuN8XSC_48BD58AN3CZzYsLrbGPoSElEw?e=I9rPQl</t>
  </si>
  <si>
    <t>https://icfesgovco.sharepoint.com/:f:/s/PAIDTI/ElUkhI62l9tFhvZd5d5TS3MBJ9GeWS_wtJPxfGGbDxzeGQ?e=afVuBM</t>
  </si>
  <si>
    <t>Incentivos desarrollados: Distinción Omaira Sánchez Distinción Generación E Distinción Socarras Distinción 
Mejores de mejores saber Pro-TyT Incentivos por desarrollar: Distinción Andrés Bello</t>
  </si>
  <si>
    <t>https://icfesgovco.sharepoint.com/:f:/s/PAIDTI/EnesWIe3bPJCi-ctUUNAKfwBc6GH1pP12U6yHRVZ-JkZtg?e=93QjNF</t>
  </si>
  <si>
    <t>Reportes basados en caracterización de inscritos, citaciones saber TyT, proceso de Inscripción proexterior expuestos en tableau</t>
  </si>
  <si>
    <t>https://icfesgovco.sharepoint.com/:f:/s/PAIDTI/EuSp3eAQCbBHmbo4Ih2PGJ0BRJoAARIto0OxnHns2RAezg?e=TWHVJJ</t>
  </si>
  <si>
    <t>Reportes requeridos por el equipo de Operaciones y resultados, en cuanto a seguimiento de Agregados de Saber 359 han sido automatizados</t>
  </si>
  <si>
    <t>https://icfesgovco.sharepoint.com/:f:/s/PAIDTI/EonrEsmcRxVKsobSE55b2m4BZPNuaLgNrUPvneZbEPBoBg?e=W2Kwe6</t>
  </si>
  <si>
    <t>Procesos validados:2/Procesos planeados:6-&gt;33%</t>
  </si>
  <si>
    <t xml:space="preserve">Se levantó y validó el mapa de información de todas las áreas misionales como una cadena de valor. Esto considera dos(2) de los seis (6)procesos pendientes </t>
  </si>
  <si>
    <t>https://icfesgovco.sharepoint.com/:f:/s/PAIDTI/EnW7tC5Y0gJEsYZFTDUdymYBG2uhDtzDZvFiPwvI1uZJNA?e=CG0wYk</t>
  </si>
  <si>
    <t>actividades ejecutadas: 14/actividades planeadas: 20 
14/20=70%</t>
  </si>
  <si>
    <t>Se planea para el mes de julio a través del PAE la capacitación a las áreas de OAJ, OACy M y OCI para Uso y Apropiación sobre Gobierno de Datos (Gobierno de Datos) Presentación que se llevará a las áreas como introducción al trabajo de la ola 1 y programar las reuniones de trabajo (GD Libros UI) Campaña de comunicación sobres Gobierno de Datos (Campañas Comunicacion GD) Ejercicio de calidad de maestra de resultados vs inscripciones (estadisticas cargue 20200613)</t>
  </si>
  <si>
    <t>https://icfesgovco.sharepoint.com/:f:/s/PAIDTI/En9QfUBrQQ5KkNv9Zzw-O_MBZGERu5BBIWmD2KywqcqkjQ?e=WRL2ba</t>
  </si>
  <si>
    <t xml:space="preserve">Se realizaron acciones de seguimiento al plan de mantenimiento de la siguiente forma: 
- Servicios Basicos - 19 
- Servicios especializados - 17
- Servicios de operación de datos - 2 
- Servicios de operación aplicaciones - 6 
- Servicios de operación Infraestructura -4 </t>
  </si>
  <si>
    <t>https://icfesgovco.sharepoint.com/:f:/s/PAIDTI/ErbVXQUcWw1Eh4n2Y-fsGWQBdPu8CXgc-7F7F26b796lCQ?e=mc3DYe</t>
  </si>
  <si>
    <t>Numero de Actividades Ejecutadas del plan de seguridad y privacidad de la información: 14 / Numero de activdades Planeadas en el plan de seguridad y privacidad de la información: 29 
14/29= 48%</t>
  </si>
  <si>
    <t>De acuerdo con las actividades definidas en el Plan de Seguridad y Privacidad de la Información en el segundo trimestre se continua ejecutando el plan de sensibilización y concientización de seguridad y privacidad de la información, se remitió para revisión y observaciones la propuesta de Política y Manual de Politicas de Seguridad del Sistema de Gestión de Seguridad de la Información, se elaboró, aprobó y divulgó la Politica y Aviso de Protección de la Información de datos personales, se continua con la aprobación de las matrices de activos de información al corte se tienen 7 matrices aprobadas de 16. Se continua con la gestión para la atención de los planes de mejoramiento realizando los correspondientes ajustes a las fechas de cierre, reporte de avance y cierre de 8 planes de mejoramiento. Se han atendido y gestionado los incidentes de seguridad de la información de manera eficiente de acuerdo a lo reportado. Se esta realizando la revisión de los controles de la norma ISO 27001:2013 de acuerdo a los requerimientos del Instituto, así mismo se esta realizando el seguimiento a las herramientas de monitoreo.  Se realizó la documentación y aprobación de los procedimientos de gestión de cambios y gestión de incidentes de seguridad de la información.</t>
  </si>
  <si>
    <t>https://icfesgovco.sharepoint.com/:f:/s/PAIDTI/EmrHVMrw_-NLua6Au5Sw33ABNoA68DfH8jq-LlA3qww_mw?e=B3yMmZ</t>
  </si>
  <si>
    <t>https://icfesgovco.sharepoint.com/:f:/s/PAIDTI/Evkjko_GAJxIo4BS_g4QQawB5zC8jxtVxQyJIQbVnrsNRw?e=vzQdmS</t>
  </si>
  <si>
    <t>(1) Implementación del laboratorio Innovacion) - Se realiza conceptualización de laboratorio de innovación - InngenioLab, - Se realiza levantamiento de información de funcionarios sobre las preocupaciones sobre el trabajo desde hogar y se articula con talento humano, - Se realizan charlas de innovación con experto del ecosistema de innovación - Se realiza análisis de capacidades de innovación en DTI a través de Lideres de PETI. 
(2) Procedimiento de Innovación ) - Se realiza primera versión de procedimiento de Gestión del conocimiento e Innovación en conjunto con Planeación y Talento Humano
(3) Paquete de herramientas y tecnicas de innovación,), 
(4) Metodologías de innovación y evaluación de prototipos, ) - Documentación de metodologías, - Se generan instrumentos para levantamiento de información en la mesa estratégica de pruebas electrónicas https://icfesgovco.sharepoint.com/sites/Mesa_trabajo_Pruebas_Electrnicas/Documentos%20compartidos/Forms/AllItems.aspx? viewid=ba220436%2D1eeb%2D478d%2Dbae6%2Dd3c14ae862cf 
(5) Ejercicios de innovación incluidos los que apoyan conceptualmente la construcción de la maqueta del nuevo sistema misional) - Se inicia curso de desarollo de habilidades innovación (2 modulos de 7) https://icfesgovco.sharepoint.com/sites/InnovacinIcfes/Documentos%20compartidos/Forms/AllItems.aspx?viewid=c21c8860%2D01fb%2D46b2%2D911c%2Dbfed3e0f8312&amp;id=%2Fsites%2FInnovacinIcfes%2FDocumentos%20compartidos%2F2020</t>
  </si>
  <si>
    <t>https://icfesgovco.sharepoint.com/:f:/s/PAIDTI/EgaaA9-8bRREjQY-B5cc1CUBJZ1iIJ9kTIfdRbuhELFEgA?e=BU2Hes</t>
  </si>
  <si>
    <t>https://icfesgovco.sharepoint.com/:f:/s/PAIDTI/ErrVXyejVXRChh17johFUnwBw2EHSPngmeo1utuHQe4zow?e=0IIfqJ</t>
  </si>
  <si>
    <t xml:space="preserve">A. Se estudiaron las ideas de Servicios y Categorías de agrupación que se habían definido por la DTI en 2018. 
B. Se revisó el mapa de procesos y procedimientos del Instituto a marzo de 2020, para corroborar o ajustar los Servicios y Categorías de la actual matriz vigente - fecha de actualización y aprobación 03/29/2019 - y encontrar brechas o posibles ajustes en relación a: 1. Lo planteado en el 2018 por el equipo de la DTI; 2. La evolución de los servicios de la DTI en el 2019; 3. Las expectativas de ampliación de cobertura del Catálogo para el 2020. Nota: La OAP está trabajando en la revisión de los procesos del Instituto en el marco de Arquitectura Empresarial; es posible que se presenten cambios en los procesos sin embargo no encontramos que esto nos impida avanzar en la construcción/confirmación/ajustes del conjunto de Servicios y Categorías del Catálogo de Servicios. 
C. Se está ajustando la matriz de Servicios y Categorías de la DTI, partiendo de la versión 2019 y teniendo en cuenta lo citado en el punto B de esta celda. </t>
  </si>
  <si>
    <t>1. Revisión de la documentación existente y producida por la DTI sobre Catálogo de Servicios: Documentos del 2018 y 2019 
2. Revisión de la metodología que propone MINTIC para construir Catalogos de Servicios 
3. Reconocimiento de los Procesos y Procedimientos 
Modelo de gestión de Servicios Tecnológicos: 50%</t>
  </si>
  <si>
    <t>#Reportes automatizados: 20/
#Reportes solicitados por operaciones: 40 
20/40= 50%</t>
  </si>
  <si>
    <t>Cantidades de actividades ejecutadas: 100/Cantidad de actividades planeadas: 262 99/262=37%</t>
  </si>
  <si>
    <t>#Grupos Biblia implementados: 1 
#Grupos Biblias Planeados: 4 
1/4=25%</t>
  </si>
  <si>
    <t>Se desarrolla la lógica de los procedimientos almacenados de bases de datos, para la generación de biblias grupo 1 (insumos necesarios para el operador de impresión y distribución del material del examen). El avance queda en 100%.</t>
  </si>
  <si>
    <t>#Reportes automatizados: 10/#Reportes solicitados por operaciones: 15 
10/15= 66,67%</t>
  </si>
  <si>
    <t>% de avance en productos intermedios de la arquitectura</t>
  </si>
  <si>
    <t>Arquitectura del sistema misional</t>
  </si>
  <si>
    <t xml:space="preserve">Documento de Arquitectura AS-IS Documento de Arquitectura TO-BE Mapa de Ruta (estrategia de implementación) </t>
  </si>
  <si>
    <t>Numero de Actividades Ejecutadas del Plan de Tratamiento de Riesgos de Seguridad y Privacidad de la Información: 3 / Numero de activdades Planeadas en el Plan de Tratamiento de Riesgos de Seguridad y Privacivdad de la Información: 10
 3/10=30%</t>
  </si>
  <si>
    <t>De acuerdo con las actividades definidas en el Plan de Tratamiento de Riesgos de Seguridad de la Información se esta trabajando en la validación y actualización de la metodologia de analisis y valoración de riesgos a nivel institucional con la Oficina Asesora de Planeación, así mismo se reaizó la la validación del modulo de Riesgos en Daruma, y definición de los requerimientos de ajustes y mejoras con el proveedor Tiqal, se realizó la identificación de los riesgos de seguridad y del proceso de DTI asociados a la contigencia por el COVID-19</t>
  </si>
  <si>
    <t>*Se realizo la actualización del manual de Gestión del Conocimiento y la Innovación PDE-MN003 en el cual Se oficializo la mesa técnica de seguimiento de la politica
*Se construyo  el plan de Gestión del Conocimiento y la Innovación y Se aprobo por el comite institucional de Gestión y desemepeño
* Se dio inicio a las sesiones de capacitación relacionada con la Innovación organizacional  en entidades públicas
*Se inicio con las mesas para la continuidad de la actividad de roles claves.
*Se subió icfespedia a web y esta en actualización la información.*Se realizo la actualización del manual de Gestión del Conocimiento y la Innovación PDE-MN3 en el cual Se oficializo la mesa técnica de seguimiento de la politica
*Se construyo  el plan de Gestión del Conocimiento y la Innovación y Se aprobo por el comite institucional de Gestión y desemepeño
* Se dio inicio a las sesiones de capacitación relacionada con la Innovación organizacional  en entidades públicas</t>
  </si>
  <si>
    <t>Plan de gestión del conocimiento y la innovación implementado</t>
  </si>
  <si>
    <t>(Número de actividades ejecutadas del plan de géstión del conocimiento y la innovación en el periodo)/(Total de actividades planeadas del plan de gestión del conocimiento e innovación en el periodo)</t>
  </si>
  <si>
    <t xml:space="preserve">La fecha límite para que las áreas remitan la información es el 21 de agosto, por tal razón, a corte del presente seguimiento no se tiene aún la evidencia consolidada: https://icfesgovco-my.sharepoint.com/:f:/g/personal/planeacion_icfes_gov_co/EqZU-jF16tJCgkodJ0DCvKQBIRquw15AEo-SRWjGgPgAtg?e=QAOZrl </t>
  </si>
  <si>
    <t xml:space="preserve">Durante este periodo se desarrollarón los 3 encuentros planeados para el periodo de seguimiento, en los cuales se fomentó la transferencia de conocimiento en referencia al tema de Indicadores, Planes de Mejora, Planeación Estratégica, Arquitectura Empresarial, Auditoría, novedades Daruma, adicional, en los encuentros se realizó  presentación de la estrategía y asignación de padrinos para fomentar la transferencia de conocimiento enmarcado en la Estrategia de Plan Padrino Gestor. </t>
  </si>
  <si>
    <t>Carpeta Oficina Asesora de Planeación: TRD 2020/Serie 20. Instrumentros de control de calidad/Subserie Grupo Gestor de Desempeño Institucional</t>
  </si>
  <si>
    <t>https://icfesgovco.sharepoint.com/:p:/s/sayd2020/ETMzICXumWZDr8114FxYZeMBHBRLODU2GGYjQDc4Vhj0bg?e=3HtOLz
https://icfesgovco.sharepoint.com/:x:/s/sayd2020/Ed9FWnesIPlDhffUppun5lsBBYIuakJyd2adnnI-HuvdNw?e=46iOIx
https://icfesgovco.sharepoint.com/:w:/s/sayd2020/EVg_7KS_QwhIk-qd2vgnGTgBDjnE96lJ2y2-NC1L45hDIw?e=rgvQsd
https://icfesgovco.sharepoint.com/:f:/s/sayd2020/Enbk8X7t7ghJrOpVcc7bCRYBZiXdGVsiJBjFChPxa_38cQ?e=ymaf2p
https://icfesgovco.sharepoint.com/:f:/s/sayd2020/EnoCNTx0I6lNnr8I9e6dRpUBhlwOCjrQnag1H0Zd_KiU-A?e=lQi4kM</t>
  </si>
  <si>
    <t>Espacios de socialización con la comunidad académica planeados/Espacios de socialización con la comunidad académica elaborados
2/4*100%: 50%</t>
  </si>
  <si>
    <t xml:space="preserve">Se elaboró la propuesta de desarrollo de los cuestionarios de Habilidades Socioemocionales como parte de los cuestionarios auxiliares de las pruebas diagnósticas de los grados 3.° a 11.°, así como: 
Análisis de la inclusión de las habilidades socioemocionales en la prueba diagnóstico para grados 3.° a 11.°. 
Análisis comparativos de marcos de refierencia de las pruebas de habilidades socioemocionales y Acciones y actitudes
</t>
  </si>
  <si>
    <t>Propuesta de cuestionarios auxiliares de las pruebas diagnosticas de los grados 3.° a 11.°</t>
  </si>
  <si>
    <t xml:space="preserve">Se actualizó el marco de referencia de Habilidades Sociemocionales que cuenta con las especificaciones (habilidad, afirmación, evidencia y tarea de cada una) de prueba. </t>
  </si>
  <si>
    <t xml:space="preserve">Icfes, (2020). Marco de referencia de la prueba de habilidades socioemocionales. Saber 3°, 5° y 9°(documento inédito). Icfes: Bogotá </t>
  </si>
  <si>
    <t>Se realizaron socializaciones del proyecto de Habilidades sociomocionales con los equipos internos de trabajo de la Dirección de Evaluación, así como con los directivos y docentes asistentes al Encuentro Nacional de líderes (bajo la estrategia de trabajo con los mismos), mediante la conferencia: "Las competencias socioemocionales, la clave para la transformación educativa: Un modelo que se enfoca en la resiliencia”, con el fin de promover el desarrollo de esta estrategia educativa.
Así mismo, cabe resaltar el acompañamiento del equipo de la Dirección de Evaluación a la SAyD en el avance del desarrollo de la estrategia de divulgación Madres, padres y cuidadores (MPC) de las HSE como factores asociados al aprendizaje.</t>
  </si>
  <si>
    <t>Presentaciones en carpeta compartida DE (Sesiones virtuales)
https://www.icfes.gov.co/hu/piezas-digitales-para-secretarias-de-educacion
https://www.icfes.gov.co/documents/20143/1908914/ENLE%20Las%20competencias%20socioemocionales%20Lina%20Gonzalez.pdf
Productos en construcción de la estrategia como guiones, piezas informativas, story board, entre otros.</t>
  </si>
  <si>
    <t>% de avance en la estrategia metodológica planeada/% de avance en la estrategia metodológica elaborada: 40%</t>
  </si>
  <si>
    <t>Documento "Informe de inclusión para personas con discapacidad + grupos étnicos"
 https://icfesgovco.sharepoint.com/:w:/s/sayd2020/EXlc3-IM3JBKuyaGx0k8FSoBk3fljP-1rcg8lzznDnHhng?e=sXTTSV
El informe inicial de los análisis psicométricos y estadísticos se encuentra en la ruta:  https://icfesgovco-my.sharepoint.com/:f:/g/personal/lsantiusti_icfes_gov_co/EsZWk-YN71RHiAPvuKzFxogBmEF-cbGRoiXJttcY93GQGg?e=E3Mwce</t>
  </si>
  <si>
    <t>Se realizaron los análisis psicométricos y estadísticos necesarios para elaborar un diagnóstico frente a la efectividad de la implementación de los patrones del acceso universal en el diseño en los ítems. Estos  análisis inluyeron la aplicación de técnicas de Análisis de Teoría Clásica del Test (TCT), Análisis de Varianza (Anova) y Análisis de Teoría de Respuesta al Ítem (TRI).  La aplicación de las diferentes técnicas permitieron:
1. Establecer si existen diferencias en el comportamientos psicometricos de los ítems (original versus modficicados).
2. Determinar si el comportamiento psicométrico de los ítems presenta diferencias en algunas subpoblaciones (discapacidas, sexo, entre otros).
3. Establecer qué tipos de modificación fueron efectivos para mejorar el comportamiento de los ítems.</t>
  </si>
  <si>
    <t xml:space="preserve">
Monitoreo efectuado al alistamiento de los procesos propios de evaluación para las aplicaciones a realizar/ 
Monitoreo planeado al alistamiento de los procesos propios de evaluación para las aplicaciones a realizar *100%
=4/8*100%</t>
  </si>
  <si>
    <t>Se realizó seguimiento a las diferentes tareas establecidas por los consorcios internacionales para el desarrollo de las pruebas según lineamientos establecidos por los mismos.
Se realizaron tareas como: Entrega del reporte de resultados de PISA 2018 para la sobremuestra de Bogotá, primera tarea de revisión de ítems y muestreo para el piloto de ICCS 2022, revisión de los borradores de los reportes internacionales de resultados de PISA 2018 volumen 6 y TVS, se atendieron reuniones virtuales en preparación para el piloto de ICCS 2022, sobre las opciones de nuevo cronograma para PISA 2021 (ahora PISA 2022) y sobre la entrega de resultados de TALIS-PISA Link y SSES. Entre otras actividades programadas para el desarrollo de PISA, TALIS, TALIS Video Study, PISA para Establecimientos Educativos, SSES, ERCE e ICCS.</t>
  </si>
  <si>
    <t>Se realizó seguimiento y monitoreo permanente por parte de representantes de la Dirección de Evaluación y sus subdirecciones frente a las diferentes pruebas de Estado a realizar por el Instituto, motivo por el cual, se revisaron y reportaron las actividades a cargo de las áreas según cronograma de Onedrive y  la nueva plataforma Planview.  
Por otro lado, se consolidó la propuesta de proyecto al Ministerio de Educación Nacional que tiene como objeto "Suministrar una batería de pruebas ajustadas para los estudiantes de los grados 3.° a 11.°, junto con las guías de orientación y uso de resultados por cada grado, así como producir videos instructivos, dirigidos a los docentes de educación básica y media, con el fin de fomentar el conocimiento y uso de las pruebas Saber.", en pro del alcance de los objetivos misionales.</t>
  </si>
  <si>
    <t>https://icfesgovco-my.sharepoint.com/:x:/r/personal/aavila_icfes_gov_co/_layouts/15/Doc.aspx?sourcedoc=%7BDEE909F4-A58F-435F-8366-573E8C31D34C%7D&amp;file=Cronogramas%202019.xls.xlsx&amp;action=default&amp;mobileredirect=true</t>
  </si>
  <si>
    <t>La convocatoria 2020 cierra el 16 de julio del presente año. Con lo anterior, a partir del 17 de julio se revisarán las propuestas. 
En cuanto a la convocatoria de 2019, se está realizando la revisión del primer informe de avance.</t>
  </si>
  <si>
    <t xml:space="preserve">https://www.icfes.gov.co/hu/web/guest/calendario-de-investigacion
https://icfesgovco-my.sharepoint.com/:b:/g/personal/mcgomez_icfes_gov_co/ETtidRtA2hlKnE1gxHqrAaIB-SdYEzT-Xf7zMzBpkY8K7w?e=Lw98f7
</t>
  </si>
  <si>
    <t>Se avanzó en la construcción de la agenda del Seminario de Investigacion 2020</t>
  </si>
  <si>
    <t>https://icfesgovco-my.sharepoint.com/:f:/g/personal/mcgomez_icfes_gov_co/EpeV8xfNfZpJm7nceeUYU5UBGNuqT3DD6aeWWbwm2ADcpA?e=jWWtiP</t>
  </si>
  <si>
    <t>Se avanzó en la definición de los requerimientos para la construccióny puesta en marcha de una agenda de investigación institucional</t>
  </si>
  <si>
    <t>https://icfesgovco-my.sharepoint.com/:x:/g/personal/mestacio_icfes_gov_co/Ee54TK9xsehJrx7Hup1iNOcBXZ8i2QLoD27PZob8yABtwg?e=JoNT1c</t>
  </si>
  <si>
    <t>4 procesos finalizados / 14 procesos programados</t>
  </si>
  <si>
    <t>Para el segundo trimestre se culminaron 4 procesos administrativos sancionatorios</t>
  </si>
  <si>
    <t>Carpetas fisicas OAJ (Fallos digitales con los abogados de la OAJ)</t>
  </si>
  <si>
    <t>109 fallos favorables / 119 tutelas recibidas</t>
  </si>
  <si>
    <t>Se revisan los valores del primer trimestre de 2020: ene 95%, feb 82% y mar 94%. Para el segundo trimestre abr 100%, May 90%, Jun 94%. El indice se mantiene en niveles por encima de lo esperado.</t>
  </si>
  <si>
    <t>Control de reparto, Orfeo</t>
  </si>
  <si>
    <t>La OAJ expidio en el trimestre 11 conceptos, de los cuales se seleccionaron 4, los cuales son de carácter general y de interes de las dependencias del Instituto.</t>
  </si>
  <si>
    <t>13 Comites realizados / 24 programados</t>
  </si>
  <si>
    <t>Se cumple con la programación de la vigencia, en el segúndo trimestre se realizó un comité adicional.</t>
  </si>
  <si>
    <t>Actas comité de conciliación</t>
  </si>
  <si>
    <t>Actuaciones actualizadas = (4) / actuaciones realizadas (4)</t>
  </si>
  <si>
    <t>1- Se elaboró el informe de indicadores del primer trimestre del 2020. 
2- El informe del segundo trimestre se encuentra en elaboración, pues los procesos tienen diez días hábiles después de terminado el periodo de medición para reportar la información.</t>
  </si>
  <si>
    <t>Informe Trimestral de Indicadores: https://www.icfes.gov.co/web/guest/metas-objetivos-e-indicadores-de-gestion</t>
  </si>
  <si>
    <t>La jefe de la Oficina Asesora de planeación realizó monitoreo al PAAC y de forma integral a los 5 anexos de éste, el día 11 de junio del 2020.</t>
  </si>
  <si>
    <t>La Oficina Asesora de planeación realizó monitoreo al PAAC y de forma integral al anexo 4 Transparencia y Acceso a la Información Pública el día 11 de junio del 2020.</t>
  </si>
  <si>
    <t xml:space="preserve"> 17 auditorias e Informes de ley / 39 auditorías e Informes de ley programados </t>
  </si>
  <si>
    <t>Se realizaron 17 Informes y Auditorías de un total de 39  Informes y Auditorías programados en el PAA. 
No se logro el 50% de avance teniendo en cuenta que la auditoria de Atención al Ciudadano inicialmente se tenia planeada para el primer semestre y se solicito realizarla en el segundo semestre.  De igual forma en la sesión del  21 de abril de 2020 el Comité de Coordinación de Control Interno aprobó la inclusión de un nuevo seguimiento (Covid) que no se encontraba en el plan inicial.</t>
  </si>
  <si>
    <t>Seguimiento al PAA vigencia 2020 con corte junio</t>
  </si>
  <si>
    <t xml:space="preserve">1 capacitación realizada / 2 capacitaciones programadas </t>
  </si>
  <si>
    <t xml:space="preserve">El 12 de mayo de 2020  se realizó capacitación de las 3 líneas de defensa en la Gestión Pública al Instituto  </t>
  </si>
  <si>
    <t xml:space="preserve">6 transmisiones de la cuenta SIRECI realizados / 12 transmisiones de la cuenta SIRECI programados </t>
  </si>
  <si>
    <t>Se realizaron 6 transmisiones de 12 programadas en el PAA</t>
  </si>
  <si>
    <t>´- Durante este período de reporte se tenía programado montar en la plataforma de Plan View,  los proyectos de avaluación que estuvieran activos a la fecha, se logró este objetivo contando en la actualidad con la información en la plataforma.
Los proyectos de avaluación que se encuentran son:
PONAL Mayores 1er semestre 2020
PONAL Mayores 2do Semestre 2020
PONAL Patrulleros 2020
República Dominicana 12° 2020</t>
  </si>
  <si>
    <t>Estos proyectos se encuentran en la herramienta Planview 
https://icfes.pvcloud.com/</t>
  </si>
  <si>
    <t>Encuentros</t>
  </si>
  <si>
    <t>Se realizó el 30 de junio de 2020 la socialización de la herramienta de riesgos contractuales en comité ampliado como parte de la Gestión Contractual del Icfes</t>
  </si>
  <si>
    <t xml:space="preserve">Presentación realizada Adjunto al correo </t>
  </si>
  <si>
    <t>Se realizarón 4 videos:
1. Derechos, debere y prohibiciones de los servidores públicos.
2. Generalidades del Derecho disciplinario.
3. Trámite de peticiones en tiempo COVID-19
4. Un boletin ;ateria Disciplinaria</t>
  </si>
  <si>
    <t>Correos enviados por Familia Icfes soporte 1 en el correo enviado</t>
  </si>
  <si>
    <t>1 actividad realizada en 4 sesiones</t>
  </si>
  <si>
    <t>Actividad desarrollada con la Dirección de Tecnología e Información con InngenioLab para el desarrollo de habilidades y transformación hacia una cultura innovadora en el Instituto.</t>
  </si>
  <si>
    <t>La evidencia se encuentra en los archivos digitales de Talento Humano referentes a las listas de asistencia y memorias de la actividad.</t>
  </si>
  <si>
    <t>Durante el segundo trimestre de 2020 se vincularon 4 funcionarios mediante nombramiento ordinario.</t>
  </si>
  <si>
    <t>Archivos virtuales de Historias Laborales</t>
  </si>
  <si>
    <t>Se diseñó y publicó el Plan de Previsión y se adoptó como parte de la Dimensión de Talento Humano, mediante Resolución 090 del 20 de enero de 2020.</t>
  </si>
  <si>
    <t>Se diseñó y publicó el Plan Estratégico de Talento Humano y se adoptó como parte de la Dimensión de Talento Humano, mediante Resolución 090 del 20 de enero de 2020.</t>
  </si>
  <si>
    <t>( No de capacitaciones realizadas (45) / No de capacitaciones programadas (40)  * 100</t>
  </si>
  <si>
    <t xml:space="preserve">Se diseñó y publicó el Plan Institucional de Capacitación y se adoptó como parte de la Dimensión de Talento Humano, mediante Resolución 090 del 20 de enero de 2020.
Durante el segundo trimestre de 2020 se realizaron 12 capacitaciones en modalidad PAE y 33 capacitaciones gestionadas con terceros de manera gratuita. A partir del 15 de marzo de 2020 se realizaron todas las sesiones de manera virtual, lo cual posibilitó abarcar más posibilidades y organizar de manera óptima sesiones para formar en diferentes temáticas relevantes para los colaboradores del instituto. </t>
  </si>
  <si>
    <t>https://www.icfes.gov.co/documents/20143/1708406/Plan%20institucional%20de%20capacitacion%202020.pdf
La evidencia se encuentra en los archivos digitales de Talento Humano referentes a las listas de asistencia y memorias</t>
  </si>
  <si>
    <t>( No de actividades realizadas (40) / No de actividades programadas (37 )  * 100</t>
  </si>
  <si>
    <t>Se diseñó y publicó el Plan de Bienestar e Incentivos y se adoptó como parte de la Dimensión de Talento Humano, mediante Resolución 090 del 20 de enero de 2020.
En el segundo trimestre de  2020 se desarrollaron 40 actividades como: Reconocimiento a nuestra gente: secretarias  y personal de apoyo administrativo:"Taller soy el dueño de mis emociones", tardes motivaciones (cumpleaños- tarjeta virtual), taller de finanzas personales II: Manejo de creditos, curso inicial de ajedrez, reconocimiento a nuesta gente: madres Icfes :"Taller Ser Feliz" , Clases coro, presentación proyectos por equipos de trabajo y viabilidad, torneo de juegos virtuales, coaching ejecutivo, reconocimiento a nuestra gente:  padres y hombres Icfes: "Taller barber day", Día del servidor publico "la magia de servir sembrando valores", clases de entrenamiento funcional, asesoría jurídica familiar, vacaciones recreativas, taller inteligencia emocional,  entrenamiento funcional, saber convivir: empatia, implementación estrategia “El Icfes se extiende a tu hogar”, en atención a la crisis generada en la población por el coronavirus se han desarrollado otros temas de forma virtual, como  acondicionamiento físico, actividades para niños, invitados especiales, recetas de cocina, tecnología, actividades para mascotas, manualidades, entre otras.</t>
  </si>
  <si>
    <t>https://www.icfes.gov.co/documents/20143/1708406/Plan%20de%20bienestar%20e%20incentivos%202020.pdf
Carpetas fìsicas y virtuales de seguimiento a las actividades de bienestar e incentivos.</t>
  </si>
  <si>
    <t>( No de actividades realizadas (35) / No de actividades programadas (35) )  * 100</t>
  </si>
  <si>
    <t>Se diseñó y publicó el Plan de Seguridad y Salud en el Trabajo y se adoptó como parte de la Dimensión de Talento Humano, mediante Resolución 090 del 20 de enero de 2020.
En el segundo trimestre del año 2020 se programaron 35 actividades en el plan de trabajo anual, las cuales se cumplen en su totalidad. La tendencia de cumplimiento en la ejecución de las actividades planeadas es del 100%. 
Se realizaron algunos ajustes en la programación  del plan de trabajo de SST, debido a la emergencia sanitaria que fue establecida por el Gobierno Nacional por la contingencia del covid-19. 
Entre las actividades más significativas se encuentra el diseño, ejecución y socialización del protocolo de bioseguridad del Icfes, el seguimiento a las condiciones de salud de todos los colaboradores, las actividades para prevención de los peligros en casa. acciones de prevención de riesgo psicosocial, así como la actualización de la matriz de identificación de peligros y el plan de emergencia según requerimiento del Ministerio de Salud y protección Social  en relación con el riesgo biológico por exposición a agentes tipo virus como el SARS-COV -2 (covid-19).</t>
  </si>
  <si>
    <t>https://www.icfes.gov.co/documents/20143/1708406/Plan%20de%20seguridad%20y%20salud%20en%20el%20trabajo%202020.pdf
Carpetas fìsicas y virtuales de seguimiento a las actividades de Seguridad y Salud en el Trabajo.
Carpeta virtual compartida de la STH.</t>
  </si>
  <si>
    <t>De  las actividades programadas y sin ejecutar esta la intervención de archivos de gestión, organización y digitalización para posterior almacenamiento en un SGDEA, Se inicio un plan de choque para esta intervención.</t>
  </si>
  <si>
    <t>https://icfesgovco.sharepoint.com/:f:/s/PlandeaccinSAySG2020/EgcVssZCt5FDh1_BPMpJPKsBEWsFSuwybxG6LN9KNLnCtg?e=nfBLHr</t>
  </si>
  <si>
    <t xml:space="preserve"> 8 actividades ejecutadas oportunamente en el periodo del Plan de Gestión Documental relacionadas con el Plan de Conservación Documental
________________________________________ x100
 20  actividades programadas en el  Plan de  Gestión Documental relacionadas con el Plan de Conservación Documental</t>
  </si>
  <si>
    <t>Actualmente el SGDEA se encuentra en  la fase de parametrización de los componentes, TRD, series documentales, busqueda, captura de imágenes.</t>
  </si>
  <si>
    <t xml:space="preserve"> 8 actividades ejecutadas oportunamente en el periodo del Plan de Gestión Documental relacionadas con el Plan de Conservación Documental
________________________________________ x100
 20  actividades programadas en el  Plan de  Gestión Documental relacionadas con el Plan de Preservaciòn Digital</t>
  </si>
  <si>
    <t xml:space="preserve">Para el  periodo 2020-2021 respecto al Plan de Preservación Digital, se encuentra en la fase de configuración, parametrización e implementación del SGDEA con todos sus componentes técnicos de funcionamiento. </t>
  </si>
  <si>
    <t xml:space="preserve">27.368.239.872
       ------------------------------- x 100
81.178.265.772
</t>
  </si>
  <si>
    <t>Los resultados obtenidos en el segundo trimestre del año se encuentran asociados al avance en la elaboración del Plan Institucional de gestión Ambiental, junto a la elaboración del plan de acción y metas asociadas a cada uno de los programas concertados con la Secretaría Distrital de Ambiente SDA. Adicionalmente se realizo la actualización y aprobación del Programa de Gestión Integral de Residuos Sólidos PGIRS.                                                 Finalmente se realizó el plan de trabajo y posterior adopción de la política ambiental y otras determinaciones en materia de gestión ambiental, a través de la Resolución 253 del 2020</t>
  </si>
  <si>
    <t>https://icfesgovco.sharepoint.com/sites/PlandeaccinSAySG2020/Documentos%20compartidos/Forms/AllItems.aspx?id=%2Fsites%2FPlandeaccinSAySG2020%2FDocumentos%20compartidos%2FSoporte%20Gesti%C3%B3n%20ambiental%20Plan%20sect%2Erar&amp;parent=%2Fsites%2FPlandeaccinSAySG2020%2FDocumentos%20compartidos</t>
  </si>
  <si>
    <t xml:space="preserve"> 3 de actividades ejecutadas oportunamente en el periodo del Plan de Gestión de Inmuebles 
___________________________________ x100
 6  actividades programadas en el  Plan de  Gestión de Inmuebles </t>
  </si>
  <si>
    <t>Durante el segundo trimestre de 2020, se adelantaron gestiones para la revisión de opciones de edificabilidad aplicando las normas vigentes, ante la ausencia de la adopnción del Plan  Especial de Manejo y Protección del Centro Histórico de Bogotá por parte del IDPC. Se evaluó el área construida que se podría desarrollar al proyectar una edificación nueva en el predio contiguo al edificio Icfes BIC de propiedad de la entidad y en el predio del edificio anexo, contando con la posibilidad de demoler dicha construcción, realizando un análisis de las necesidades de área para el funcionamiento de las oficinas del Icfes.Se elaboró presentación resumen de este análisis.</t>
  </si>
  <si>
    <t>https://icfesgovco.sharepoint.com/:f:/s/PlandeaccinSAySG2020/EkXLnIAhtmpNhI4zEHqhXl4B6P-MzsGi8MIUttRY5IzkFw?e=hVneFz</t>
  </si>
  <si>
    <t>Como iniciativa para preparar el desarrollo de un proyecto arquitectónico que incluya una construcción nueva para el funcionamiento de las oficinas del Icfes y la recuperación del edificio BIC para usos diferentes (cultural, comercial, servicios), se solicitó al IDPC la aclaración de la ficha de valoración patrimonial, con el fin de poder contar con la posible demolición del edificio anexo para liberar el predio y sumar esá área al predio del lote contiguo para lograr área suficiente para el programa arquitectónico del Icfes.</t>
  </si>
  <si>
    <t>No. Solicitudes de publicación de piezas publicitarias (71) / No. piezas publicidas por el instituto (916)=7.75%</t>
  </si>
  <si>
    <t>Revision de redes sociales: facebook, twitter e instagram relacionando PSE, DAVIPLATA y NEQUI.
Nota: El valor del porcentaje de cumplimiento de la meta es ponderado, toda vez que la meta es acumulativa y por lo tanto toma datos del primer y segundo trimestre.</t>
  </si>
  <si>
    <t xml:space="preserve">Plan de trabajo Facturación electrónica
Correo Firma digital y proceso de implementación factura electrónica
Rut actualizado incluyendo la actividad 52 - Facturador electrónico
PDF Representación Gráfica Facturación electrónica de Venta (Sin valor Fiscal)
Factura electrónica para el Ministerio de Educación Nacional - MEN fecha 26 de junio de 2020 </t>
  </si>
  <si>
    <t>Cuentas bancarias aperturadas (1) / Total de cuentas bancarias previstas por abrir (1) = 100%</t>
  </si>
  <si>
    <t>Los esfuerzos de esta actividad van encaminados a la apertura de nuevos convenios de recaudo, con el fin de ofrecer mayor cobertura a los usuarios. Por esta razón, en el primer trimestre se adelantaron las actividades pertinentes para permitirnos tener un operador bancario adicional, tal como elaboración del estudio de mercado, del sector, estudio previo y anexo técnico. Con esta información, se decidió que el operador más conveniente era el Banco Bogotá. Por lo anterior, en el segundo trimestre se realizó la firma del convenio con dicha entidad, el cual fue firmado en el mes de junio. Actualmente, el convenio está en período de perfeccionamiento pues se encuentra pendiente la entrega de pólizas y desarrollos tecnológicos correspondientes para empezar el recaudo de pruebas.</t>
  </si>
  <si>
    <t>No se tuvo prevista la presentación de este tema en los Comités de Inversiones del trimestre.</t>
  </si>
  <si>
    <t xml:space="preserve">(100%) de la meta trazada para el segundo trimestre
(100%) de la meta total proyectada </t>
  </si>
  <si>
    <t>El grupo interno de trabajo de la Unidad se ha fortalecido por medio de las actividades ejecutadas, tales como el seguimiento y monitoreo diario, revisión de tipologías de las PQRSD y en especial  de los tiempos de respuesta a las peticiones, así como el cumplimiento en cuanto a la oportunidad, pertinencia y claridad que se requiere en la atención a las PQRSD de los ciudadanos; ejecutar un proceso dinámico para el control y manejo de PQRS, que requieren revisión y firma con el fin de que todas las solicitudes reasignadas por Orfeo sean atendidas de manera rápida y efectiva.</t>
  </si>
  <si>
    <t>Carpeta: Actividad 1</t>
  </si>
  <si>
    <t xml:space="preserve">(100%) de la meta trazada para el segundo trimestre
(50%) de la meta total proyectada </t>
  </si>
  <si>
    <t xml:space="preserve">Durante el segundo trimestre, en los comités directivos se presentó mensualmente los informes del comportamiento de las PQRS.
 Como resultado del análisis y el comportamiento de PQRS, así como de las incidencias tecnológicas frente al proceso de inscripción para Saber T y T, se presenta una estrategia de mejora para el proceso mencionado. </t>
  </si>
  <si>
    <t>Carpeta: Actividad 2</t>
  </si>
  <si>
    <t xml:space="preserve">1. (100%) De las actividades definidas para este trimestre.
2. (100%) De las actividades establecidas para el avance total. </t>
  </si>
  <si>
    <t xml:space="preserve">1.    En el primer trimestre se elaboró el Autodiagnóstico NTC 6047 por parte de la Subdirección de Abastecimiento y Servicios Generales. 
2.    Para este segundo trimestre se  completó  el Autodiagnóstico de la NTC 5854 referente a los procesos de accesibilidad de la pagina web y de la cual esta a cargo la Dirección de Tecnologia e Información.
</t>
  </si>
  <si>
    <t>Carpeta: Actividad 3</t>
  </si>
  <si>
    <t>(0%) de la meta  para el segundo trimestre
(10%) del avance en la meta total proyectada</t>
  </si>
  <si>
    <t>Se realizo el seguimiento por parte de la Unidad al diagnóstico de la NTC 6047 elaborado por la Subdirección de Abastecimiento y Servicios Generales quien es el encargado de ejecutar las actividades allí señaladas, en el marco de dicho seguimiento se desarrollaron mesas de trabajo con el propósito de socializar los requerimientos y criterios de accesibilidad, que a partir del análisis del área establecieron pueden  implementarse como mejora al interior de la Entidad, el documento resultante de dicha actividad fue compartido  con FAMOC ( Contratista de la Subdirección de abastecimiento y servicios generales) para con ello definir cuales pueden llevarse a cabo en el corto plazo.</t>
  </si>
  <si>
    <t>Carpeta: Actividad 4</t>
  </si>
  <si>
    <t>(0%) de la meta  para el segundo trimestre
(25%) del avance en la meta total proyectada</t>
  </si>
  <si>
    <t xml:space="preserve">
Se realizó el seguimiento por parte de la Unidad al diagnóstico de la NTC 5854 elaborado por la Dirección de Tecnología e Información quienes son los encargados de ejecutar las actividades allí señaladas, para lo cual se desarrollaron mesas de trabajo con el fin de realizar seguimiento en la identificación de las principales y posibles mejoras  en temas de accesibilidad de la página web de la entidad.</t>
  </si>
  <si>
    <t>Carpeta: Actividad 5</t>
  </si>
  <si>
    <t>100% de avance en el  la actividad definida</t>
  </si>
  <si>
    <t>En el primer trimestre se elaboró el diagnóstico para definir la estrategia de racionalización de trámites 2020, de la misma manera se realizó la gestión para consolidar el cronograma de trabajo que permita el seguimiento.</t>
  </si>
  <si>
    <t>Carpeta: Actividad 6</t>
  </si>
  <si>
    <t xml:space="preserve">25 % de la  meta definida  </t>
  </si>
  <si>
    <t xml:space="preserve">Se ha realizado el seguimiento al cronograma de trabajo para la estrategia de la racionalización de acuerdo con las actividades allí descritas. </t>
  </si>
  <si>
    <t>Carpeta: Actividad 7</t>
  </si>
  <si>
    <t>(50%) de la meta trazada para el primer trimestre
(50%) del avance de  la meta total proyectada</t>
  </si>
  <si>
    <t>De acuerdo con el seguimiento realizado en el marco de la estrategia de racionalización la Dirección de Tecnologia e Información, muestra el avance de esta actividad por medio de un acta en el marco del Convenio Interadministrativo de Cooperación No. 003 de 2018
entre la RNEC y el ICFES con el fin de revisar varios temas relacionados con el acceso a los
servicios web de la Registraduría Nacional del Servicio Civil.</t>
  </si>
  <si>
    <t>Carpeta: Actividad 8</t>
  </si>
  <si>
    <t>Carpeta: Actividad 9</t>
  </si>
  <si>
    <t xml:space="preserve"> 100% de las actividades  de autodiagnóstico realizadas</t>
  </si>
  <si>
    <t>Carpeta: Actividad 11</t>
  </si>
  <si>
    <t xml:space="preserve">En el primer trimestre se desarrolla con distintas áreas del Instituto el plan de participación ciudadana 2020, el cual cuenta con actividades que involucran  a los grupos de interes del Instituto. No obstante y debido al contexto global se solicita a las áreas que intervienen en este plan, ajustar sus actividades teniendo en cuenta los lineamientos del Gobierno Nacional para prevenir el contagio y también la Guia para la participación ciudadana en el marco del covid-19 socializada por el DAFP, como resultado se generan ajustes en dichas actividades y se encuentra en proceso la versión 02 de dicho plan.   </t>
  </si>
  <si>
    <t>Carpeta: Actividad 12</t>
  </si>
  <si>
    <t># de pruebas aplicadas = 0</t>
  </si>
  <si>
    <t>Durante el segundo trimestre del año y Conforme al PAA de la Dirección de Producción de Operaciones se realizo la adición y prórroga de los siguientes contratos :
1. contrato 039 de 2020 del el 01 de mayo al 30 de junio, Gestor Administrativo.
2. contrato 045 del 01 de mayo al 30 de junio, Apoyo jurídico.
3. contrato 220 del 01 de mayo al 22 de junio, Asesor técnico</t>
  </si>
  <si>
    <t>https://icfesgovco-my.sharepoint.com/:x:/g/personal/ynope_icfes_gov_co/EZ0hnJLyzqdPvMai14kWH_8BdqKg4wN2HWnHxs_FD09J_w?e=cktJjC</t>
  </si>
  <si>
    <t xml:space="preserve">Se realiza la presentación de 12 propuestas de proyectos de investigación de acuerdo a las necesidades de los procesos que lidera la Dirección de Producción de operaciones catalogados en cuatro grandes grupos así:
1. Inteligencia Artificial
2. Inclusión
3. Evaluación técnica de nuestros procesos
4. Otros proyectos   </t>
  </si>
  <si>
    <t xml:space="preserve">En el link 
https://icfesgovco-my.sharepoint.com/:b:/g/personal/smedina_icfes_gov_co/ERHdYlC6UJlDvIerAvJO_WQBRj6LxZbkAep-4RMFjGdjvw?e=M2JWct
</t>
  </si>
  <si>
    <t xml:space="preserve">Durante el periodo comprendido entre el 01 de abril y el 30 de junio de 2020 se realizo un total de 6 comités primarios en la Dirección de Producción y Operaciones para llevar a cabo el seguimiento a las actividades en desarrollo:
1. Acta del 22 de abril
2. Acta del 30 de abril
3. Acta del 21 de mayo
4. Acta del 28 de mayo 
5. Acta del 18 de junio 
6. Acta del 30 de junio </t>
  </si>
  <si>
    <t>En el link https://icfesgovco-my.sharepoint.com/:f:/g/personal/smedina_icfes_gov_co/Emzqwo5y86NJrfJyseZ8ByQBt6uVHbiH9gOp3bzxx7dDyg?e=coB4FF
Las actas se encuentran disponibles en el aplicativo Daruma en el modulo de Actas, en la carpeta Actas comité primario DPO.</t>
  </si>
  <si>
    <t>% Planes de producción editorial ejecutados = (7 planes ejecudados / 7 planes programados) * 100.</t>
  </si>
  <si>
    <t>Los planes realizados son: 
- Saber 11 B 2020-1 (población general y discapacidad)
- Pre-Icfes
- Avancemos
- Saber TyT impreso (población general y discapacidad)
- Saber TyT electrónico Plexi (Población general y discapacidad)
- Saber TyT electrónico en casa OpenLMS (Población general y discapacidad)
- República Dominicana
Ponal Mayores 2020-1</t>
  </si>
  <si>
    <t>Banco de Pruebas e Ítems (información clasificada)</t>
  </si>
  <si>
    <t>% actividades de investigación ealizadas = (3 actividad de investigación realizadas / 3 actividad de investigación programadas ) *100.</t>
  </si>
  <si>
    <t>Las activiades realizadas son:
- Análisis de información o de requerimientos
- Definición de objetivos
- Análisis de antecedentes institucionales, nacionales e internacionales.</t>
  </si>
  <si>
    <t>https://icfesgovco-my.sharepoint.com/:f:/g/personal/jagarcia_icfes_gov_co/EkdZK7QbqcxBt55DDeRmJWcBHf-ASG717CswcwJHeBYbzQ?email=lrojas%40icfes.gov.co&amp;e=6XJaMt</t>
  </si>
  <si>
    <t>N.A.</t>
  </si>
  <si>
    <t>% de actividades del sistema operativo de codificación realizadas =(4 actividades realizadas / 4 actividades programadas) *100.</t>
  </si>
  <si>
    <t>Las actividades realizadas son: 
- Aprobación de la modificación del procedimiento de codificación de pregunta abierta en Daruma.
- Documento metodológico para realizar la validez de la codificación de los exámenes de Estado (Saber Pro y Saber TyT).
- Adaptación de la metodología de formación de presencial a virtual (ante situación de salud por COVID-19).
- Prueba piloto de la metodología de formación virtual.</t>
  </si>
  <si>
    <t>https://icfes.darumasoftware.com/app.php/document/indexInProcess
https://icfesgovco-my.sharepoint.com/:f:/g/personal/jagarcia_icfes_gov_co/EkdZK7QbqcxBt55DDeRmJWcBHf-ASG717CswcwJHeBYbzQ?email=lrojas%40icfes.gov.co&amp;e=6XJaMt</t>
  </si>
  <si>
    <t>% actividades de investigación realizadas = (3 actividad de investigación realizadas / 3 actividad de investigación programadas ) *100.</t>
  </si>
  <si>
    <t>Plan de trabajo construido y aprobado.
Construcción de instrumento de medición de la madurez de la AE en el Icfes, aplicación y análisis de resultados.</t>
  </si>
  <si>
    <t>1. Plan de trabajo establecido, se presenta en Comité el 8 de abril de 2020.
2. Avance en el cumplimiento del cronograma inicial con el desarrollo de la cadena de valor, la identificación de riesgos del proyecto y la identificación de capacidades misionales.</t>
  </si>
  <si>
    <t>https://icfesgovco-my.sharepoint.com/personal/planeacion_icfes_gov_co/_layouts/15/onedrive.aspx?originalPath=aHR0cHM6Ly9pY2Zlc2dvdmNvLW15LnNoYXJlcG9pbnQuY29tLzpmOi9nL3BlcnNvbmFsL3BsYW5lYWNpb25faWNmZXNfZ292X2NvL0VxaVoyV0R4T0JOQnExYkdUS2pyeWNFQkd4ZDRTMTVZNlNBZW5GLVhtOTFTT3c%5FcnRpbWU9UEhLdUx1RWkyRWc&amp;id=%2Fpersonal%2Fplaneacion%5Ficfes%5Fgov%5Fco%2FDocuments%2FBackup%20OAP%2F2020%2FTRD%202020%2FARQUITECTURA%20EMPRESARIAL%2F0%2E%20Plan%20de%20Proyecto</t>
  </si>
  <si>
    <t>Proceso de construcción del plan de trabajo.</t>
  </si>
  <si>
    <t>1. En construcción del plan de trabajo.
2. Se ha adelantado reuniones para establecer responsabilidades levantamiento de información sobre clientes potenciales.
3. Reunión con Dirección geral sobre 'Universidad Nacional + Requisitos de admision Pruebas Saber 11' para identificar servicios potenciales a ofrecer en el Instituto</t>
  </si>
  <si>
    <t>https://icfesgovco-my.sharepoint.com/:f:/r/personal/planeacion_icfes_gov_co/Documents/Backup%20OAP/2020/TRD%202020/30.%20SERIE%20PROYECTOS/SUBSERIE%20PLANEACION%20DE%20PROYECTOS/GESTION/Estrategia%20comercial?csf=1&amp;web=1&amp;e=sfk8a5</t>
  </si>
  <si>
    <t>Recepción de 2 brief, 1 Términos de referencia y 1 Acta de reunión para adicionar productos al contrato</t>
  </si>
  <si>
    <t>1. Recepción de 1 anexo técnico- Término de referencia de Unicef.
2. Construcción de Brief del proyecto alternativo 3-11 del Ministerio de Educación Nacional.
3. Recepción de información complemento al Brief del proyecto ENILSCE de INSOR para el 2do semestre de 2020
4. Recepción de requerimiento adicional del cliente para modificación del contrato suscrito en agosto de 2019 con Inicia Education. (acta de reunión)</t>
  </si>
  <si>
    <t>1. https://icfesgovco-my.sharepoint.com/:b:/r/personal/planeacion_icfes_gov_co/Documents/Backup%20OAP/2020/TRD%202020/30.%20SERIE%20PROYECTOS/SUBSERIE%20EJECUCION%20DE%20PROYECTOS/UNICEF/7.%20Anexo%20T%C3%A9cnico%20%20T%C3%A9rminos%20de%20Referencia%20%20Condiciones%20(seg%C3%BAn%20aplique)/Anexo2_ToRs%20Evaluacion%20trayectorias%20(22.04.2020).pdf?csf=1&amp;web=1&amp;e=dL9Smd
2. https://icfesgovco-my.sharepoint.com/:f:/r/personal/planeacion_icfes_gov_co/Documents/Backup%20OAP/2020/TRD%202020/30.%20SERIE%20PROYECTOS/SUBSERIE%20EJECUCION%20DE%20PROYECTOS/Proyecto%20Alternativo%203-11%20-%20MEN/7.%20Anexo%20T%C3%A9cnico%20%20T%C3%A9rminos%20de%20Referencia%20%20Condiciones%20(seg%C3%BAn%20aplique)?csf=1&amp;web=1&amp;e=YdQxde
3. https://icfesgovco-my.sharepoint.com/:f:/r/personal/planeacion_icfes_gov_co/Documents/Backup%20OAP/2020/TRD%202020/30.%20SERIE%20PROYECTOS/SUBSERIE%20EJECUCION%20DE%20PROYECTOS/ENILSCE%20-%20INSOR/7.%20Anexo%20T%C3%A9cnico%20%20T%C3%A9rminos%20de%20Referencia%20%20Condiciones%20(seg%C3%BAn%20aplique)?csf=1&amp;web=1&amp;e=2l5CJj
4.https://icfesgovco-my.sharepoint.com/:b:/r/personal/planeacion_icfes_gov_co/Documents/Backup%20OAP/2019/Gesti%C3%B3n%20de%20Proyectos%20de%20Evaluaci%C3%B3n/Republica%20Dominicana%206%C2%B0%202019-2021/14.%20COMUNICACIONES/Acta_reunion_INICIA_Minerd_Icfes.pdf?csf=1&amp;web=1&amp;e=q1W7CE</t>
  </si>
  <si>
    <t xml:space="preserve">Se desarrolló el plan de trabajo del proyecto estratégico 3.2.1: Definición del Sistema y Método Financiero y se avanzó en la actividad a cargo de la OAP (Actividad No. 2 del proyecto 3.2.1) relacionada con el  análisis del esquema tarifario de las pruebas de Estado,  realizando una revisión de antecedentes, marco normativo, marco conceptual e iniciando la fase de diagnóstico relacionada con el análisis del esquema actual y trazabilidad de tarifas (20200630_Avances_Esquema_Tarifario); paralelamente se solicitó mediante oficio No. 20201200800161 (radicado MEN 2020-ER-134717) información oficial para caracterizar la población estudiantil que realiza los exámenes. De igual manera, en el marco de la revisión de la tarifas 2021, en conjunto con la SFC se realizó presentación sobre la necesidad de revisar el esquema tarifario a Dirección General el 07 de mayo, se realizó un primer acercamiento con Junta Directiva el 29 de mayo de 2020, se presentó en comité primario de Dirección General el 06 de junio y se realizó mesa de trabajo con DPO el día 12 de junio. </t>
  </si>
  <si>
    <t>BACKUP OAP / 2020 / TRD 2020 / 30. SERIE PROYECTOS / SUBSERIE PROYECTOS ESTRETGICOS / PROYECTO 3.2.1 / Actividad No. 2</t>
  </si>
  <si>
    <t>No se anexa evidencia</t>
  </si>
  <si>
    <t>Se genera solicitud de informe de evolución  para los riesgos de los procesos, incluyendo corrupción, durante el segundo timestre 2020. Con fecha límite de diligenciamiento 16 de julio</t>
  </si>
  <si>
    <t xml:space="preserve">https://icfesgovco-my.sharepoint.com/:f:/g/personal/planeacion_icfes_gov_co/ElSYniiycZJJm7CeFb6JirIBKwexQQi6UxPITHmdZzqKLw?e=CPtKaP
https://forms.office.com/Pages/AnalysisPage.aspx?id=EE6GJ-RbT02ttburUSAp6BljbKQUGvRCp636IL9L7FBUNDdYUVBZOFVHNktZQ0hZWUhCNzJZRkFFRy4u&amp;AnalyzerToken=lJ9H9Ju88NCs9hvy08egFzwE7ZDFYW7m
</t>
  </si>
  <si>
    <t xml:space="preserve">((Porcentaje de avance de guías de orientación + Porcentaje de avance de marcos de referencia + Porcentaje de avance de construcción de ítems + Porcentaje de avance de comités técnicos + Porcentaje de avance de diseños del armado) / 500) *100
((96% + 0% + 0% + 0% + 79%) /500) * 100 = 35%
  </t>
  </si>
  <si>
    <t>Con corte al 30 de junio del año en curso, la Subdirección de Diseño de Instrumentos logró realizar 49 de las 51 guías de orientación propuesta, igualmente, se realizaron 19 de los 24 diseños del armado proyectados. 
Por otra parte, las actividades concernientes a la construcción de ítems, gestión de comités técnicos de área y elaboración de marcos de referencia, iniciará en el segundo semestre del año.
De acuerdo con lo anterior, el logro en la gestión del 35% por parte de la Subdirección (un 10% por encima de lo esperado), obedece a la eficiencia del equipo de guías de orientación en la elaboración del documento, diagramación sin cuellos de botella y solicitud de publicación de manera oportuna.</t>
  </si>
  <si>
    <t>Las evidencias de la publicación de las guías de orientación se pueden ver en el link de transparencia de la página web del Icfes, en la pestaña de cada examen.
https://www.icfes.gov.co/web/guest/acerca-del-examen-saber-pro
https://www.icfes.gov.co/web/guest/instituciones-educativas-y-secretarias/saber-tyt/oferta-de-modulos-especificos#Informaci%C3%B3n%20general
https://www.icfes.gov.co/web/guest/acerca-examen-saber-11
Por otra parte, las evidencias de los diseños del armado, se encuentran en los archivos digitales del profesional de diseño del armado de la Subdirección de Diseño de Instrumentos, por ser un documento confidencial.</t>
  </si>
  <si>
    <t>(Encuesta de cobertura + Encuesta de aplicabilidad + Encuesta de autoaprendizaje) / 3</t>
  </si>
  <si>
    <t>Cor corte al 30 de junio del 2020, el equipo de ciencias naturales ha identificado la necesidad de modificar 42 ítems, de estos, se revisaron los 42 para establecer las necesidades de ajuste, pero aún no se han realizado.
Igualmente, el equipo de matemáticas ha ajustado 58 de los 126 ítems que seleccionaron para acondicionar.
Asimismo, el equi´p de inglés ha logrado acondicionar una forma de 45 ítems, sin embargo, todavía hace falta acondicionar otras dos (2) formas cada uno de 45 ítems.
Por último, el equipo de ciencias sociales y ciudadanas ha logrado acondicionar 75 de 150 ítems, razón por la cual, ya lograron avanzar la mitad de la meta.
De conformidad con lo anterior, a corte del primer semestre la Subdirección de Diseño de Instrumentos logró avanzar el 48% del total de la meta proyectada para la vigencia, teniendo en cuenta que inicialmente se planeó que para este corte tendríamos un 0%, el avance se debe al enfoque del instituto por mejorar la accesibilidad de las pruebas, por lo cual, se realizó en la gestión un énfasis aún mayor al inicialmente planteado, lo cual motivó a los equipos de trabajo a avanzar más en el tema.</t>
  </si>
  <si>
    <t>Los soportes de avance se encuentran en los archivos digitales de los equipos de nucleos básicos (ciencias naturales, inglés, matemáticas, ciencias sociales y ciudadanas y, lenguaje). Sin embargo, la evidencia se verá en la aplicación de los exámenes Saber de este año.</t>
  </si>
  <si>
    <t>(No. de actas de reunión de comité primario trimestrales / 6) *100
(6 / 6) *100</t>
  </si>
  <si>
    <t>calendario</t>
  </si>
  <si>
    <t xml:space="preserve">Presentación de fichas de proyectos </t>
  </si>
  <si>
    <t>Calendario teams
Acta CIGyD 03 de julio de 2020
Campaña interna familia Icfes</t>
  </si>
  <si>
    <t>Se ha realizado en seguimiento a las fichas de los pryectos estratégicos institucionales priorizados, se compartieron con el CIGyD para su aprobación.
Continua la estrategia de comunicaciones para desplegar la estrategia institucional con todos los colaboradores del instituto.</t>
  </si>
  <si>
    <t>En el segundo trismestre se proyectaron un total de 58 campañas sobre 185 de todo el año. Por la contingencia sanitaria se realizarón 47 campañas .</t>
  </si>
  <si>
    <t>Estrategia Saber TyT electrónica y en casa. Estrategia DataIcfes y Convocatoria de Investigación Icfes 2020. Estrategia Saber Pro y TyT Exterior. Estrategia de Pagos electrónicos. Estrategia Furag. Estrategia quédate en casa. Canales de Atención al Ciudadano. Estrategia Agéndate con el Icfes.  Estrategia Política de tratamiento de la información de datos personales. Estrategia Valor Social de las pruebas.</t>
  </si>
  <si>
    <t xml:space="preserve">Estrategia Saber TyT electrónica y en casa.
https://bit.ly/38F6D3P
https://bit.ly/2ZaI1wB
Estrategia DataIcfes y Convocatoria de Investigación Icfes 2020. 
https://bit.ly/2ZWXQpO
https://bit.ly/2O6Dg0M
Estrategia Saber Pro y TyT Exterior. 
https://www.icfes.gov.co/ (Publicación Banner)
https://bit.ly/3iN7Iv6
Estrategia de Pagos electrónicos. 
https://bit.ly/2DqgHlI
Estrategia Furag. 
https://bit.ly/2W1PtrY
https://www.icfes.gov.co/ (Publicación Banner)
https://bit.ly/2Covhta
Estrategia quédate en casa.
https://bit.ly/3gINpNC
Estrategia Agéndate con el Icfes.  
https://bit.ly/2VYdiAU
Estrategia Política de tratamiento de la información de datos personales.
https://www.icfes.gov.co/ (Publicación Banner)
https://bit.ly/321qNn6
Estrategia Valor Social de las pruebas.
https://bit.ly/2O6LK8h
</t>
  </si>
  <si>
    <t>En el segundo trimestre del 2020 continúo la situación de emergencia del COVID 19 en la cual no se pudieron llevar a cabo eventos o reuniones con más de 50 asistentes, lo que perjudico la realización de eventos presenciales, no obstante, ante la nueva realidad, el Icfes realizó eventos virtuales como el Encuentro Nacional de Lideres, Facebook Live ‘Hablemos de Evaluación’ para el lanzamiento de las pruebas Saber TyT electrónicas y en casa, Lanzamiento nuevo repositorio de información DataIcfes y Convocatoria de Investigación Icfes 2020.</t>
  </si>
  <si>
    <t xml:space="preserve">Encuentro Nacional de Líderes 
https://youtu.be/h-o-pDvj0uA
https://youtu.be/eFG-osig-2w
https://youtu.be/H9mZ6joyODI
https://youtu.be/OVWa0EYfDno
https://youtu.be/fXBEQG5zIYk
https://youtu.be/w0IpNuHDOyg
https://bit.ly/2ZdtNes
https://bit.ly/3iFZeG5
Facebook Live ‘Hablemos de Evaluación’ para el lanzamiento de las pruebas Saber TyT electrónicas y en casa
https://bit.ly/2BJKRQt
Lanzamiento nuevo repositorio de información DataIcfes 
https://bit.ly/38GBgFR
Convocatoria de Investigación Icfes 2020.
https://bit.ly/38I9kBE
</t>
  </si>
  <si>
    <t>En el segundo trimestre del 2020, logramos un 49% sobre la meta propuesta, ejecutando 28 actividades.</t>
  </si>
  <si>
    <t>www.icfes.gov.co
ANEXO 3  de Rendición de Cuentas en Transparencia y seguimiento en Drive https://icfesgovco-my.sharepoint.com/:x:/g/personal/ngutierrez_icfes_gov_co/EWU0O-IIRylOlCBCCSxltl4B-YwIMFYpPP6BJTRjjQRmoA?e=gXvhdI</t>
  </si>
  <si>
    <t>9 actividades ejecutadas/9 actividades planeadas= 1 * 100 = 100%</t>
  </si>
  <si>
    <t>Para la ejecución de actividades del segundo trimestre respecto a estos exámenes: se prepararon ejercicios de recalificación para revisar la cantidad de ítems, se realizaron los ejercicio para diferenciación de ETC's con buenos resultados, recalificación del examen Saber 11, predicción de  puntaje de estudiantes Icetex, evolución del desempeño del índice omega dados los cambios en factores propuestos y se documentó las conclusiones, ejercicios sobre clasificación de planteles SB11, consolidación de resultados de los ejercicios de impacto de eliminación de bloques, ejecución del módulo de análisis de ítems para INSE Saber 20194, validación de las diferencia entre el número de evaluados para calibrar ítems en la recalificación vs la calificación oficial y documentación resultados iniciales simulación para copia y la recalificación 3PL con los ajustes de las formas que no se incluyeron.</t>
  </si>
  <si>
    <t>\\192.168.3.57\se\Investigación\2020\Recalificacion\Recalifica_20200518.pptx
\\SENRODRIGUEZ\Users\jrubio\Documents\JuanJo\02. Saber 11\05. Requerimientos ETC 
file://WSEWACERO/Output4
C:\ICFES\SABER11\2020\Propuesta_sesiones\doc\ppt_Propuesta Escenarios SABER 11 A V2.pptx
\\WSEWACERO\Output3
\\192.168.3.57\se\Investigación\2020\Modelo Icetex\doc
\\192.168.3.57\se\Investigación\2020\Copia
https://icfesgovco-my.sharepoint.com/:p:/g/personal/jsabogal_icfes_gov_co/EWmK2OFoYdpBtXxGrp_Dgo4BoNIUcdxu1zQmbmj3jQYMkg?e=VgE7Bi
C:\ICFES\SABER11\2020\Propuesta_sesiones\output (usuario: kcordoba)
\\SECPARRA\Users\cparra\Documents\anterior\Documents\INSE_AC20194 - copia
Correos electrónicos entre William Acero y Alexander Calderón 
\\192.168.3.57\se\Investigación\2020\Copia</t>
  </si>
  <si>
    <t xml:space="preserve">10 actividades ejecutadas/10 actividades planeadas= 1*100% </t>
  </si>
  <si>
    <t xml:space="preserve">Para el segundo trimestre del año se realizó la estructura de recalificación para TyT desde línea base, validaciones de los agregados por afirmaciones Saber TyT, calculo de confiabilidad para Saber TyT, definición de la ruta metodológica a seguir para la recalificación del examen Saber TYT, revisión de confiabilidades de Saber PRO para EK20195, generación de puntajes por afirmaciones para las pruebas genéricas de los exámenes Saber TYT y Saber PRO, producción de los resultados para los comités de Saber PRO con información de 2016 – 2019, generación de los agregados para la prueba EMOME - 3002 de Saber TyT y el reporte de resultados históricos en formato html para la prueba. </t>
  </si>
  <si>
    <t>\\WSEWACERO\histCalTyT
Correo electrónico entre la Subdirección de Estadísticas y Análisis y Divulgación 
\\192.168.3.57\se\Analisis\AnalisisItems\SABERPRO\20195\Calibracion-Factoriales
\\192.168.3.57\se\ECAES_EK\ECAES_2019\EK20195\Agregados_afirmaciones\1.TYT\Output
\\192.168.3.57\se\Analisis\AnalisisItems\SABERPRO\20195\Calibracion
\\192.168.3.57\se\ECAES_EK\COMITES TECNICOS\CTA_2020\output\salida_V4_2018-2019.xlsx
\\SEJESPITIA\AfirmacionesTRI. 
\\192.168.3.57\se\ECAES_EK\ECAES_2019\EK20195\TYT_Final\Resultado_html</t>
  </si>
  <si>
    <t>En el periodo comprendido de abril a junio, se realizó la muestra de Saber 359 - estudio principal, se ejecutaron los ejercicios de ajuste TRI de Factores Asociados, se ejecutó el análisis de ítem de calibración por forma para las pruebas cognitivas, se ejecutaron los ejercicios de análisis confirmatorio para Acciones y Actitudes, se ajustó el análisis de ítem para las formas F2 y F3, construcción de escalas de acuerdo a ajuste TRI para Acciones y Actitudes, se ajustó el scripts y calibración del piloto de Saber 7 de la aplicación 2015 y Saber 9 (Inglés) de la aplicación 2013, y se realizó el ajuste de scripts para generación de insumos y calibración del piloto de Saber 7 de la aplicación 2016.</t>
  </si>
  <si>
    <t>https://es.overleaf.com/project/5e8ca7aefa47360001088a3d
Z:\SABER\SABER_2019\Cuestionarios auxiliares
Z:\SABER\SABER_2019\ANALISIS_DE_ITEM\20192-Analitem - BILOG - Ejercicio 3 - Papel - Formas
Z:\SABER\SABER_2019\Cuestionarios auxiliares\ACC\Formas_Calibracion\Formas_14042020
C:\ICFES\SABER359\2019\Analitem\Solicitudes\RevisionF2F3\Analisis_Shavelson\scr – Script: 08_Calificar_para_Mapa C:\ICFES\SABER359\2019\Analitem\Solicitudes\RevisionF2F3\Analisis_Shavelson\output\08Calificar
C:\ICFES\SABER359\2020\Solicitudes MEN\2013_CALIFICACION_NOVENO_INGLES\Calibración / C:\ICFES\SABER359\2020\Solicitudes MEN\2015_CALIFICACION_SEPTIMO\Calibración
C:\ICFES\SABER359\2019\Cuestionarios Auxiliares\5.ACC\Calificación (usuario: kcordoba)
\\192.168.3.57\se\Investigación\2020\Shavelson
Z:\SABER\SABER_2019\ANALISIS_DE_ITEM\Espejos\20192-Analitem - BILOG - Ejercicio 3 - Papel - F2F3(Espejos)_v2
Z:\SABER\SABER_2019\Cuestionarios auxiliares\ACC\Formas_Calibracion\Juntas_20042020</t>
  </si>
  <si>
    <t xml:space="preserve">3 actividades  ejecutadas/3 actividades planeadas= 1*100=100% </t>
  </si>
  <si>
    <t>Se realizó el alistamiento de la maquina de procesamiento de calificación para la prueba de mayores, la ejecución de proyecto diagnostico 3 a 11 a través del análisis de ítem de las diferentes pruebas realizadas por Instituto y finalmente se realizó la ejecución de análisis de ítem para la prueba de ascenso mayores.</t>
  </si>
  <si>
    <t>C:\ICFES\SABER359\2020\Solicitudes MEN,
2013_CALIFICACION_NOVENO_INGLES, 2015_CALIFICACION_SEPTIMO 
2016_CALIFICACION_SEPTIMO</t>
  </si>
  <si>
    <t xml:space="preserve">5 actividades  ejecutadas/5 actividades planeadas= 1*100=100% </t>
  </si>
  <si>
    <t xml:space="preserve">Se realizaron los análisis iniciales de la comparación de pruebas por computador Vs Papel y lápiz modelo multinivel y factorial, se elaboró la propuesta alternativa a la metodología de armado, primera versión documento consolidado de resultados comparación papel vs computador, primera versión del artículo de selección de número de factores en análisis factorial Bayesiano Artículo Bayesiana EFA, la documentación resultados iniciales y la simulación de copia en pruebas por computador. </t>
  </si>
  <si>
    <t>\\192.168.3.57\se\Investigación\2020\Armado Saber 11
\\192.168.3.57\se\Investigación\2020\Shavelson
\\192.168.3.57\se\Investigación\2020\Bayesian factor analysis
\\192.168.3.57\se\Investigación\2020\Copia</t>
  </si>
  <si>
    <t xml:space="preserve">Se realizó el Scripts de validación de listado de estudiantes y profesores en maple de Muestra estudiantes PISA FT, ajustes al procesamiento de informe PISA 2018 Internacionales - PISA, presentación univariados versión 1 consorcio de Internacionales - SSES, elaboración de la propuesta de metodologías alternas para la aplicación de PISA sin pilotaje, consolidación de variables significativas por país de comparación de resultados PISA, procesamientos preliminares informe de resultados Global competence, ejercicios de análisis de datos de Internacionales - TALIS VIDEO, asistencia a capacitación  WinW3S de Internacionales - ICCs, agregados PISA - Macthing ajuste de resultados de PISA y la estimación de la brecha de genero aparte para NSE bajo y NSE alto. </t>
  </si>
  <si>
    <t>\\192.168.3.57\se\PRUEBAS INTERNACIONALES\PISA\2018\maple
\\192.168.3.57\se\PRUEBAS INTERNACIONALES\PISA
\\192.168.3.57\se\PRUEBAS INTERNACIONALES\SSES
https://icfesgovco-my.sharepoint.com/:f:/g/personal/cmontano_icfes_gov_co/EnbOFfquNoZCh7OPdPEMU7oByAbkQXau-63UzkDlZQExNA?e=3gBmCH
\\192.168.3.57\se\PRUEBAS INTERNACIONALES\ICCS\2020\Meetings\junio2020
\\192.168.3.57\se\PRUEBAS INTERNACIONALES\TVS\2020\analisisPreliminares
\\192.168.3.57\se\PRUEBAS INTERNACIONALES\PISA\2018\InformePISA_GLCM
C:\ICFES\INTERNACIONAL\PISA\2019\Investigacion\1.SeleccionVariables\output
https://teams.microsoft.com/l/team/19%3a60c0e27e5ab048c39ec0fede72368393%40thread.tacv2/conversations?groupId=31a8bef0-25bc-4b47-a593-8fea67d4f4d4&amp;tenantId=27864e10-5be4-4d4f-adb5-bbab512029e8</t>
  </si>
  <si>
    <t>66.67%</t>
  </si>
  <si>
    <t>"Número de mantenimientos realizados de acuerdo con el alcance definido en el Plan de mantenimiento de servicios tecnológicos: 48 Número de mantenimientos programados de acuerdo con el alcance definido en el Plan de mantenimiento de servicios tecnológicos: 153 48/153=31%</t>
  </si>
  <si>
    <t>No aplica para este periodo</t>
  </si>
  <si>
    <t>(7 actividades realizadas /7 actividades programadas)*100%=100%</t>
  </si>
  <si>
    <t>(1 actividad realizadas /1 actividad programadas)*100% = 100%</t>
  </si>
  <si>
    <t>(3 actividades realizadas /3 actividades programadas)*100% = 100%</t>
  </si>
  <si>
    <t xml:space="preserve">(Avance ciencias naturales + Avance lenguaje + Avance matemáticas + Avance inglés + Avance ciencias sociales) / 5
(50% + 65% + 46% +  33% + 50%) / 5   </t>
  </si>
  <si>
    <t>&gt;=80%</t>
  </si>
  <si>
    <t>(Número de proyectos planeados subir en la herramienta PV = 11/ Total de Proyectos Planeados en PV=11) * 100</t>
  </si>
  <si>
    <t>(Número de actividades ejecutadas del plan de géstión del conocimiento y la innovación en el periodo)= 4/(Total de actividades planeadas del plan de gestión del conocimiento e innovación en el periodo)= 4= 100%</t>
  </si>
  <si>
    <t>(Cumplimiento promedio de las actividades detalladas = % cumplimiento actividad detallada 1 (100%) + % cumplimiento actividad detallada 3 (100%)+ cumplimiento actividad detallada 4 (100%)+ cumplimiento actividad detallada 5 (100%)+ cumplimiento actividad detallada 6 (100%)+ cumplimiento actividad detallada 7 (100%)+ cumplimiento actividad detallada 8 (100%)+/ cantidad de actividades detalladas para el trimestre = 7 )* 100 = 100%</t>
  </si>
  <si>
    <t>No se tiene contemplada para este trimestre</t>
  </si>
  <si>
    <t>(Avance plan de trabajo / Plan de trabajo proyectado) * 100
(0,3/1)*100=30%</t>
  </si>
  <si>
    <r>
      <rPr>
        <u/>
        <sz val="10"/>
        <color theme="1"/>
        <rFont val="Verdana"/>
        <family val="2"/>
      </rPr>
      <t>1. Madres, padres y cuidadores.</t>
    </r>
    <r>
      <rPr>
        <sz val="10"/>
        <color theme="1"/>
        <rFont val="Verdana"/>
        <family val="2"/>
      </rPr>
      <t xml:space="preserve">
•	Definición y diseño de los contenidos.
•	Reestructuración cronograma nuevas directrices.
</t>
    </r>
    <r>
      <rPr>
        <u/>
        <sz val="10"/>
        <color theme="1"/>
        <rFont val="Verdana"/>
        <family val="2"/>
      </rPr>
      <t>2. Facebook live cuando existan resultados individuales o agregados.</t>
    </r>
    <r>
      <rPr>
        <sz val="10"/>
        <color theme="1"/>
        <rFont val="Verdana"/>
        <family val="2"/>
      </rPr>
      <t xml:space="preserve">
•	Se definió el que, para qué y cómo se desarrollará la estrategia. Así como la posible programación de las diferentes transmisiones.
3. Guías para replicar sesiones con madres, padres y cuidadores:</t>
    </r>
    <r>
      <rPr>
        <u/>
        <sz val="10"/>
        <color theme="1"/>
        <rFont val="Verdana"/>
        <family val="2"/>
      </rPr>
      <t xml:space="preserve"> </t>
    </r>
    <r>
      <rPr>
        <sz val="10"/>
        <color theme="1"/>
        <rFont val="Verdana"/>
        <family val="2"/>
      </rPr>
      <t xml:space="preserve">Actividad programada para los próximos periodos.
</t>
    </r>
    <r>
      <rPr>
        <u/>
        <sz val="10"/>
        <color theme="1"/>
        <rFont val="Verdana"/>
        <family val="2"/>
      </rPr>
      <t>4. Grabación de cada sesión de los encuentros regionales:</t>
    </r>
    <r>
      <rPr>
        <sz val="10"/>
        <color theme="1"/>
        <rFont val="Verdana"/>
        <family val="2"/>
      </rPr>
      <t xml:space="preserve"> Actividad programada para los próximos periodos.
</t>
    </r>
    <r>
      <rPr>
        <u/>
        <sz val="10"/>
        <color theme="1"/>
        <rFont val="Verdana"/>
        <family val="2"/>
      </rPr>
      <t xml:space="preserve">5. Infografías, documentos. 
</t>
    </r>
    <r>
      <rPr>
        <sz val="10"/>
        <color theme="1"/>
        <rFont val="Verdana"/>
        <family val="2"/>
      </rPr>
      <t xml:space="preserve">
•	Piezas gráficas expectativa, informativa entre otras para ENLE.
•	Piezas gráficas de apoyo estrategia EE. </t>
    </r>
  </si>
  <si>
    <r>
      <rPr>
        <u/>
        <sz val="10"/>
        <color theme="1"/>
        <rFont val="Verdana"/>
        <family val="2"/>
      </rPr>
      <t>1. Madres, padres y cuidadores.</t>
    </r>
    <r>
      <rPr>
        <sz val="10"/>
        <color theme="1"/>
        <rFont val="Verdana"/>
        <family val="2"/>
      </rPr>
      <t xml:space="preserve">
https://icfesgovco.sharepoint.com/:f:/s/sayd2020/EtILwDqE1kNJpPIHzPibNNIBXNh6UztntWXh96cbqHuySQ?e=MBB1Ld
https://icfesgovco.sharepoint.com/:x:/s/sayd2020/Eb_MhuilwsxIv603SilyHtsBnwcMKVgZqYOLqJ1EmcBhUA?e=ObfDUj
</t>
    </r>
    <r>
      <rPr>
        <u/>
        <sz val="10"/>
        <color theme="1"/>
        <rFont val="Verdana"/>
        <family val="2"/>
      </rPr>
      <t>2. Facebook live cuando existan resultados individuales o agregados.</t>
    </r>
    <r>
      <rPr>
        <sz val="10"/>
        <color theme="1"/>
        <rFont val="Verdana"/>
        <family val="2"/>
      </rPr>
      <t xml:space="preserve">
https://icfesgovco.sharepoint.com/:p:/s/sayd2020/EfR2dxahy5ZMv9-uRvzzL-oBQ7rhU6QMW5fBW4RR98pr_g?e=zGyLRf
</t>
    </r>
    <r>
      <rPr>
        <u/>
        <sz val="10"/>
        <color theme="1"/>
        <rFont val="Verdana"/>
        <family val="2"/>
      </rPr>
      <t xml:space="preserve">5. Infografías, documentos. 
</t>
    </r>
    <r>
      <rPr>
        <sz val="10"/>
        <color theme="1"/>
        <rFont val="Verdana"/>
        <family val="2"/>
      </rPr>
      <t xml:space="preserve">
https://icfesgovco.sharepoint.com/:f:/s/sayd2020/Ejgttq0akWVEviGbcqEvE8sBjw58RWA9GRbGuOHntE_z7g?e=cTolwp
https://icfesgovco.sharepoint.com/:f:/s/sayd2020/EtcOSVMLGDxKkvt-ExwGUWUBEdAcjKnzjIj5TC6zWqggHg?e=TfY4IK</t>
    </r>
  </si>
  <si>
    <r>
      <rPr>
        <u/>
        <sz val="10"/>
        <color theme="1"/>
        <rFont val="Verdana"/>
        <family val="2"/>
      </rPr>
      <t xml:space="preserve">1. Plan padrino para todas las ETC. </t>
    </r>
    <r>
      <rPr>
        <sz val="10"/>
        <color theme="1"/>
        <rFont val="Verdana"/>
        <family val="2"/>
      </rPr>
      <t xml:space="preserve">
•	Reestructuración de la estrategia.
•	Asignación de padrinos para cada ETC.
•	Protocolo de padrinos, para mesas de trabajo.
•	Mesas de trabajo con las ETC.
•	Elaboración protocolo, respuestas tipo.</t>
    </r>
  </si>
  <si>
    <r>
      <rPr>
        <sz val="10"/>
        <color theme="1"/>
        <rFont val="Arial"/>
        <family val="2"/>
      </rPr>
      <t>Como parte del segundo seguimiento de la ejecución del Plan Anual de Adquisiciones se describe la siguiente ejecución.
RUBRO:
G. Funcionamiento:
Apro. Vigente: $9.572.820.160
Valor RP: $7.514.129.556
G. Inversión:
Apro. Vigente: $13.354.311.337
Valor RP: $9.259.082.529
G. Operación:
Apro. Vigente: $58.251.134.275
Valor RP: $10.595.027.787</t>
    </r>
  </si>
  <si>
    <r>
      <t>24 actividades del Plan de Austeridad y Gestión Ambiental desarrolladas en el trimestre I del 2020
________________________________________ x 100</t>
    </r>
    <r>
      <rPr>
        <u/>
        <sz val="10"/>
        <color theme="1"/>
        <rFont val="Helvetica"/>
        <family val="2"/>
      </rPr>
      <t xml:space="preserve">
</t>
    </r>
    <r>
      <rPr>
        <sz val="10"/>
        <color theme="1"/>
        <rFont val="Helvetica"/>
        <family val="2"/>
      </rPr>
      <t>32 Actividades programadas del Plan de Austeridad y Gestión Ambiental</t>
    </r>
  </si>
  <si>
    <t>correo y link: https://icfesgovco-my.sharepoint.com/:x:/g/personal/mruiz_icfes_gov_co/EX2OwrbkcXZGokTbAlfK3lMBjUDzxwO3LXju8f5lZQXyKQ</t>
  </si>
  <si>
    <r>
      <rPr>
        <sz val="10"/>
        <color theme="1"/>
        <rFont val="Calibri"/>
        <family val="2"/>
        <scheme val="minor"/>
      </rPr>
      <t>Ruta:</t>
    </r>
    <r>
      <rPr>
        <u/>
        <sz val="10"/>
        <color theme="1"/>
        <rFont val="Calibri"/>
        <family val="2"/>
        <scheme val="minor"/>
      </rPr>
      <t xml:space="preserve"> https://icfesgovco-my.sharepoint.com/:f:/g/personal/tesoreria_icfes_gov_co/ElluvPO3o7ZJrZjmDSJXBZ8BBDK5zMJeJJqDdICBOKJ0Eg?e=NM8LSv</t>
    </r>
  </si>
  <si>
    <t>Certificacion bancaria con No. de cuenta. En link: https://icfesgovco-my.sharepoint.com/:f:/g/personal/mruiz_icfes_gov_co/Epp8eIpi7bRDlebcQSqEdowBep7Am5LdcOnpaIMyzFrS9A?e=03eTNX</t>
  </si>
  <si>
    <t>Carpeta compartida Grupo Financiera Archivos 2020 &gt; 03. Tesoreria &gt; 6. Comité de Inversiones - En link: https://icfesgovco-my.sharepoint.com/:f:/g/personal/lmmejia_icfes_gov_co/EqUM_IIOqMJDpyCpn22julgBLBeQyM-ENo0vutIC8PhRhQ?e=PEzyDf</t>
  </si>
  <si>
    <r>
      <rPr>
        <u/>
        <sz val="10"/>
        <color theme="1"/>
        <rFont val="Verdana"/>
        <family val="2"/>
      </rPr>
      <t xml:space="preserve">1. Guías de interpretación de resultados: 
</t>
    </r>
    <r>
      <rPr>
        <sz val="10"/>
        <color theme="1"/>
        <rFont val="Verdana"/>
        <family val="2"/>
      </rPr>
      <t xml:space="preserve">
Guías de interpretación de resultados de Saber Pro: documentos publicados en la página. 
</t>
    </r>
    <r>
      <rPr>
        <u/>
        <sz val="10"/>
        <color theme="1"/>
        <rFont val="Verdana"/>
        <family val="2"/>
      </rPr>
      <t xml:space="preserve">2. Informes nacionales (Pro, 11°, SENA, TyT, INSOR).  </t>
    </r>
    <r>
      <rPr>
        <sz val="10"/>
        <color theme="1"/>
        <rFont val="Verdana"/>
        <family val="2"/>
      </rPr>
      <t xml:space="preserve">
•	Informe nacional 11°: Informe redactado, en proceso de ajustes según definición de la nueva metodología para calcular las diferencias considerables entre puntajes (globales y por prueba) y porcentajes de estudiantes por niveles de desempeño. 
•	Informe SENA: Informe finalizado y enviado al supervisor del contrato.
•	Informe Nacional Saber TyT y PRO: Estamos realizando una escritura parcial de los documentos generando algunos ajustes con algunos resultados que se están calculando.
•	Informes por módulos específicos Saber Pro y TyT: Elaboramos una primera versión que se encuentra en ajustes a los comentarios realizados por la D.E. y en reestructuración de la sección de afirmaciones para automatizar, proceso que se realizará en los próximos periodos.      
</t>
    </r>
    <r>
      <rPr>
        <u/>
        <sz val="10"/>
        <color theme="1"/>
        <rFont val="Verdana"/>
        <family val="2"/>
      </rPr>
      <t xml:space="preserve">3. Prototipos de reportes de resultados  </t>
    </r>
    <r>
      <rPr>
        <sz val="10"/>
        <color theme="1"/>
        <rFont val="Verdana"/>
        <family val="2"/>
      </rPr>
      <t xml:space="preserve">
•	Prototipos de reportes de resultados PRO y TyT: Enviamos la actualización del reporte individual de TyT del primer semestre a SAD y generamos un nuevo cronograma para definir los contenidos de los próximos reportes.
•	Reporte de resultados individual de saber 11°: estamos en la definición del contenido, el valor agregado que tendrá este nuevo prototipo para los evaluados y el diseño de este. 
•	Reporte de resultados agregado de Saber 11°: hemos elaborado un documento técnico para justificar el cambio de un reporte estático a un reporte interactivo y elaborado el cronograma para proceder con el contenido y el desarrollo de este. 
</t>
    </r>
    <r>
      <rPr>
        <u/>
        <sz val="10"/>
        <color theme="1"/>
        <rFont val="Verdana"/>
        <family val="2"/>
      </rPr>
      <t xml:space="preserve">4.1 Establecimientos educativos: </t>
    </r>
    <r>
      <rPr>
        <sz val="10"/>
        <color theme="1"/>
        <rFont val="Verdana"/>
        <family val="2"/>
      </rPr>
      <t xml:space="preserve">
•	Elaboración contenidos estrategia EE. 
•	Elaboración del de la plantilla.
•	Construcción del piloto.
</t>
    </r>
    <r>
      <rPr>
        <u/>
        <sz val="10"/>
        <color theme="1"/>
        <rFont val="Verdana"/>
        <family val="2"/>
      </rPr>
      <t>4.2 Secretarías de educación certificadas:</t>
    </r>
    <r>
      <rPr>
        <sz val="10"/>
        <color theme="1"/>
        <rFont val="Verdana"/>
        <family val="2"/>
      </rPr>
      <t xml:space="preserve">
•	Construcción y envío de la encuesta para levantar la información de cada ETC.
•	Construcción de un ejercicio estadístico para la focalización de las ETC.
•	Construcción entrevista
</t>
    </r>
    <r>
      <rPr>
        <u/>
        <sz val="10"/>
        <color theme="1"/>
        <rFont val="Verdana"/>
        <family val="2"/>
      </rPr>
      <t xml:space="preserve">5. Guías para replicar talleres /encuentros regionales Saber de análisis de resultados.
</t>
    </r>
    <r>
      <rPr>
        <sz val="10"/>
        <color theme="1"/>
        <rFont val="Verdana"/>
        <family val="2"/>
      </rPr>
      <t xml:space="preserve">
•	Guiones de las vídeo capsulas EE.
•	Construcción de la guía para el uso de la plantilla
</t>
    </r>
    <r>
      <rPr>
        <u/>
        <sz val="10"/>
        <color theme="1"/>
        <rFont val="Verdana"/>
        <family val="2"/>
      </rPr>
      <t xml:space="preserve">6. Grabación de cada sesión de los encuentros regionales.
</t>
    </r>
    <r>
      <rPr>
        <sz val="10"/>
        <color theme="1"/>
        <rFont val="Verdana"/>
        <family val="2"/>
      </rPr>
      <t xml:space="preserve">
•	Encuentro Nacional de Lideres 
</t>
    </r>
    <r>
      <rPr>
        <u/>
        <sz val="10"/>
        <color theme="1"/>
        <rFont val="Verdana"/>
        <family val="2"/>
      </rPr>
      <t xml:space="preserve">7. Encuentro nacional virtual de líderes de evaluación Saber  </t>
    </r>
    <r>
      <rPr>
        <sz val="10"/>
        <color theme="1"/>
        <rFont val="Verdana"/>
        <family val="2"/>
      </rPr>
      <t xml:space="preserve">
•	Convocatoria de los asistentes.
•	Preparación de contenidos.
•	Realización del ENLE. (Cantidad de asistentes pendientes por confirmar).
•	Construcción encuesta de percepción.  </t>
    </r>
  </si>
  <si>
    <r>
      <rPr>
        <u/>
        <sz val="10"/>
        <color theme="1"/>
        <rFont val="Verdana"/>
        <family val="2"/>
      </rPr>
      <t xml:space="preserve"> 1. Guías de interpretación de resultados  </t>
    </r>
    <r>
      <rPr>
        <sz val="10"/>
        <color theme="1"/>
        <rFont val="Verdana"/>
        <family val="2"/>
      </rPr>
      <t xml:space="preserve">
Guías de interpretación de resultados de Saber Pro: https://www.icfes.gov.co/nl/web/guest/resultados-saber-pro
1.	https://www.icfes.gov.co/documents/20143/1894852/Guia%20de%20interpretacion%20y%20uso%20de%20resultados%20-%20institucion%20aplicacion%202020.pdf
2.	https://www.icfes.gov.co/documents/20143/1894852/Guia%20de%20interpretacion%20y%20uso%20de%20resultados%20-%20institucio%CC%81n%20historico%202020.pdf
3.	https://www.icfes.gov.co/documents/20143/1894852/Guia%20de%20interpretacion%20y%20uso%20de%20resultados%20-%20programa%20aplicacion%202020.pdf
4.	https://www.icfes.gov.co/documents/20143/1894852/Guia%20de%20interpretacion%20y%20uso%20de%20resultados%20-%20programa%20historico%202020.pdf
5.	https://www.icfes.gov.co/documents/20143/1894852/Guia%20de%20interpretacion%20y%20uso%20de%20resultados%20-%20sede%20aplicacion%202020.pdf
6.	https://www.icfes.gov.co/documents/20143/1894852/Guia%20de%20interpretacion%20y%20uso%20de%20resultados%20-%20sede%20historico%202020.pdf
</t>
    </r>
    <r>
      <rPr>
        <u/>
        <sz val="10"/>
        <color theme="1"/>
        <rFont val="Verdana"/>
        <family val="2"/>
      </rPr>
      <t xml:space="preserve">2. Informes nacionales (Pro, 11°, SENA, TyT, INSOR).  </t>
    </r>
    <r>
      <rPr>
        <sz val="10"/>
        <color theme="1"/>
        <rFont val="Verdana"/>
        <family val="2"/>
      </rPr>
      <t xml:space="preserve">
•	Informe nacional 11°: https://icfesgovco.sharepoint.com/:b:/s/sayd2020/EWd-IhO63pdHu9kHYUBVNY0BGHGmCzGph5ep7Dj8aB7myA?e=XknTrg
•	Informe SENA:https://icfesgovco.sharepoint.com/:b:/s/sayd2020/EWeOdJIlvk1PqPKVYIpvkmwBKwbnGlyW0jnpBzo2c3-j_Q?e=WjYzwN
•	Informe Nacional Saber TyT y PRO: 
TyT:https://icfesgovco.sharepoint.com/:b:/s/sayd2020/EesbxURHRFxPvAmaiYNNNfEBRUP5oP-F4BhAfM83cOw-JQ?e=El1tca
Pro: https://icfesgovco.sharepoint.com/:b:/s/sayd2020/EXvUy__SIT5Gu-coH_VeOYwB14yus8WZoIk575KtjY-3PQ?e=GCcXcp
•	Informes por módulos específicos Saber Pro y TyT: 
PRO:https://icfesgovco.sharepoint.com/:f:/s/sayd2020/EnvTioX4_qJKnuYQ56L_I5UByszgjJQHd1V8r2ZWQz9NWA?e=KNEKZs
TyT: https://icfesgovco.sharepoint.com/:f:/s/sayd2020/EmZk5cWN-yVLueeuGHmIsF8BCWOZLb1pNTDK2SFq0my8sg?e=cFlhyb
</t>
    </r>
    <r>
      <rPr>
        <u/>
        <sz val="10"/>
        <color theme="1"/>
        <rFont val="Verdana"/>
        <family val="2"/>
      </rPr>
      <t xml:space="preserve">3. Prototipos de reportes de resultados  </t>
    </r>
    <r>
      <rPr>
        <sz val="10"/>
        <color theme="1"/>
        <rFont val="Verdana"/>
        <family val="2"/>
      </rPr>
      <t xml:space="preserve">
•	Prototipos de reportes de resultados PRO y TyT: 
https://icfesgovco.sharepoint.com/:b:/s/sayd2020/EfyzBYpXMQFBjQAhSNKcFH0BHlgzI7PvEuLoONxwxk7wcg?e=sgQGg3
https://icfesgovco.sharepoint.com/:b:/s/sayd2020/EWytXMazeVhLhMnvP4d_MGYBFatU7bXqEyjAsIdRe3DFDA?e=AygFnk
https://icfesgovco.sharepoint.com/:x:/s/sayd2020/EZ6MJWFl8F1KsTwW_X1JqxQBs0C1K50EjhHA30F7bKxmEA?e=FGguHS
•	Reporte de resultados individual de saber 11°: https://icfesgovco.sharepoint.com/:u:/s/sayd2020/EUIJ2zFuW_1OtxN502XI7yABdk8jQjBtf95xCPXwXSykHg?e=izmDL3
https://icfesgovco.sharepoint.com/:b:/s/sayd2020/EcL6Dj6JhJVFoH2HSQqDAj4BViwt9PI4vbTjvwnSveLjwA?e=uojBuH
•	Reporte de resultados agregado de Saber 11°: https://icfesgovco.sharepoint.com/:x:/s/sayd2020/ESid4VjcJoRGndwcgSeh1gEBXyXD7bnpKxiURDheSjOFYQ?e=998xlC&amp;CID=bee6b2d1-d70f-66bb-5119-1726519f59df
https://icfesgovco.sharepoint.com/:f:/s/sayd2020/EpHDezebqHtOmg86nU6rxmEBc5SsDUm0yD6JQ6pmcqvkFg?e=zFremh
</t>
    </r>
    <r>
      <rPr>
        <u/>
        <sz val="10"/>
        <color theme="1"/>
        <rFont val="Verdana"/>
        <family val="2"/>
      </rPr>
      <t xml:space="preserve">4.1 Establecimientos educativos: </t>
    </r>
    <r>
      <rPr>
        <sz val="10"/>
        <color theme="1"/>
        <rFont val="Verdana"/>
        <family val="2"/>
      </rPr>
      <t xml:space="preserve">
https://icfesgovco.sharepoint.com/:f:/s/sayd2020/EnzqLyberkdJtLzi4eaD6lcBOPsC9tIo1UYMazO_bJTlFA?e=AuQXeK
https://icfesgovco.sharepoint.com/:f:/s/sayd2020/EpwFaH2DnstLu2GZjvNTCIsBADj7aK2h4cxQykCc-VmsrA?e=Vfb0JR
https://icfesgovco.sharepoint.com/:f:/s/sayd2020/Ehm6V3wjxG5ClW4P0pdJ-9QBXxVNmBolx-351wx4nROGEg?e=HfGq8N
https://icfesgovco.sharepoint.com/:f:/s/sayd2020/EjjPM7_nu-lKg8zRthK7-wsBHG8lfMYuMd67SlIOZGxTpA?e=Sf5umb
</t>
    </r>
    <r>
      <rPr>
        <u/>
        <sz val="10"/>
        <color theme="1"/>
        <rFont val="Verdana"/>
        <family val="2"/>
      </rPr>
      <t>4.2 Secretarías de educación certificadas:</t>
    </r>
    <r>
      <rPr>
        <sz val="10"/>
        <color theme="1"/>
        <rFont val="Verdana"/>
        <family val="2"/>
      </rPr>
      <t xml:space="preserve">
https://icfesgovco.sharepoint.com/:w:/s/sayd2020/EUnlroGBrQtCmwNw9q6GpwwB_DlxUD5jT_7Car2CXYX3wQ?e=yVqjcY
https://icfesgovco.sharepoint.com/:f:/s/sayd2020/Eg5a-uyHT7VCpgVkcHk7yx0BmRGxbOO5Iex53qknWRlFmA?e=7Dejg3
https://icfesgovco.sharepoint.com/:f:/s/sayd2020/EvEoP7c4NS1EoL-9cy6BYTUBSVbviGne6GpOdkAYOfie6w?e=3k1kb8
https://icfesgovco.sharepoint.com/:f:/s/sayd2020/EoTv2iqFdxpFo7KqMCqJiPEBqCryy1LbSEzeXWQ1mKwV3w?e=9VgoZf
</t>
    </r>
    <r>
      <rPr>
        <u/>
        <sz val="10"/>
        <color theme="1"/>
        <rFont val="Verdana"/>
        <family val="2"/>
      </rPr>
      <t xml:space="preserve">5. Guías para replicar talleres /encuentros regionales Saber de análisis de resultados.
</t>
    </r>
    <r>
      <rPr>
        <sz val="10"/>
        <color theme="1"/>
        <rFont val="Verdana"/>
        <family val="2"/>
      </rPr>
      <t xml:space="preserve">
https://icfesgovco.sharepoint.com/:x:/s/sayd2020/ETxGa9cHCZxEqoGVKymJPLwBr7r0FTogGCu2ppfJZ9rVUg?e=66kE3Q
https://icfesgovco.sharepoint.com/:f:/s/sayd2020/EkZwFo25_lZKsW0pxoROHBoBH65eTouLUOdqxUQdpF3r9g?e=1ghDLD
</t>
    </r>
    <r>
      <rPr>
        <u/>
        <sz val="10"/>
        <color theme="1"/>
        <rFont val="Verdana"/>
        <family val="2"/>
      </rPr>
      <t xml:space="preserve">6. Grabación de cada sesión de los encuentros regionales.
</t>
    </r>
    <r>
      <rPr>
        <sz val="10"/>
        <color theme="1"/>
        <rFont val="Verdana"/>
        <family val="2"/>
      </rPr>
      <t xml:space="preserve">
https://www.icfes.gov.co/nl/piezas-digitales-para-secretarias-de-educacion
</t>
    </r>
    <r>
      <rPr>
        <u/>
        <sz val="10"/>
        <color theme="1"/>
        <rFont val="Verdana"/>
        <family val="2"/>
      </rPr>
      <t xml:space="preserve">7. Encuentro nacional virtual de líderes de evaluación Saber  
</t>
    </r>
    <r>
      <rPr>
        <sz val="10"/>
        <color theme="1"/>
        <rFont val="Verdana"/>
        <family val="2"/>
      </rPr>
      <t xml:space="preserve">
https://icfesgovco.sharepoint.com/:f:/s/sayd2020/Ej5UGwVA-JNJv024cC4tnsEBHJcZLX1Pr9yQft0hKbyCWw?e=jvQQe0
https://icfesgovco.sharepoint.com/:f:/s/sayd2020/EqjLl1mySelFsrxELjMJOKEB7ke-yoOc2sWGtfhAAy5OHw?e=4EKsFy
https://icfesgovco.sharepoint.com/:f:/s/sayd2020/EmvqjDJMwlhOnF9PaP-bhgUBV2kRW5YkevqIDMRw71oUhQ?e=9Kc0vd
https://icfesgovco.sharepoint.com/:w:/s/sayd2020/EccjN2KzobBMtKXo6VpwAc0BIGr0fYFDDZrcpLEeZ83F8Q?e=Epli2p</t>
    </r>
  </si>
  <si>
    <r>
      <rPr>
        <sz val="10"/>
        <color theme="1"/>
        <rFont val="Helvetica"/>
        <family val="2"/>
      </rPr>
      <t>{[(</t>
    </r>
    <r>
      <rPr>
        <u/>
        <sz val="10"/>
        <color theme="1"/>
        <rFont val="Helvetica"/>
        <family val="2"/>
      </rPr>
      <t>59</t>
    </r>
    <r>
      <rPr>
        <sz val="10"/>
        <color theme="1"/>
        <rFont val="Helvetica"/>
        <family val="2"/>
      </rPr>
      <t xml:space="preserve"> actividades ejecutadas oportunamente en el periodo del Plan de Gestión Documental  /</t>
    </r>
    <r>
      <rPr>
        <sz val="10"/>
        <color theme="1"/>
        <rFont val="Calibri"/>
        <family val="2"/>
        <scheme val="minor"/>
      </rPr>
      <t xml:space="preserve"> </t>
    </r>
    <r>
      <rPr>
        <u/>
        <sz val="10"/>
        <color theme="1"/>
        <rFont val="Helvetica"/>
        <family val="2"/>
      </rPr>
      <t>113</t>
    </r>
    <r>
      <rPr>
        <sz val="10"/>
        <color theme="1"/>
        <rFont val="Helvetica"/>
        <family val="2"/>
      </rPr>
      <t xml:space="preserve">  actividades totales programadas en el  Plan de  Gestión Documental * </t>
    </r>
    <r>
      <rPr>
        <u/>
        <sz val="10"/>
        <color theme="1"/>
        <rFont val="Helvetica"/>
        <family val="2"/>
      </rPr>
      <t>100</t>
    </r>
    <r>
      <rPr>
        <sz val="10"/>
        <color theme="1"/>
        <rFont val="Helvetica"/>
        <family val="2"/>
      </rPr>
      <t>)*(</t>
    </r>
    <r>
      <rPr>
        <u/>
        <sz val="10"/>
        <color theme="1"/>
        <rFont val="Helvetica"/>
        <family val="2"/>
      </rPr>
      <t>46,50</t>
    </r>
    <r>
      <rPr>
        <sz val="10"/>
        <color theme="1"/>
        <rFont val="Helvetica"/>
        <family val="2"/>
      </rPr>
      <t xml:space="preserve"> "peso de la fase de ejecución")</t>
    </r>
    <r>
      <rPr>
        <sz val="10"/>
        <color theme="1"/>
        <rFont val="High Tower Text"/>
        <family val="1"/>
      </rPr>
      <t>]</t>
    </r>
    <r>
      <rPr>
        <sz val="10"/>
        <color theme="1"/>
        <rFont val="Helvetica"/>
        <family val="2"/>
      </rPr>
      <t xml:space="preserve"> /100}</t>
    </r>
  </si>
  <si>
    <t xml:space="preserve">
# de procesos de Incentivos implementados:5 # de procesos de incentivos planeados:5 100%</t>
  </si>
  <si>
    <t>Optimización de los procesos de contratación de operadores mediante la creación de un nuevo modelo de aplicación que busque la reducción de los costos de la operación, ampliar la pluralidad de oferentes y fortalecer la operación.</t>
  </si>
  <si>
    <t>Atender la población con discapacidad brindando el apoyo requerido para las aplicaciones de las pruebas.</t>
  </si>
  <si>
    <t xml:space="preserve">Fortalecer las competencias del personal que apoya la subdireccion para fortalecer la gestión de la Subdirección de aplicación de Instrumentos 
</t>
  </si>
  <si>
    <t>Construir un inventario de equipos de cómputo y de conectividad de los sitios de aplicación.</t>
  </si>
  <si>
    <t>% de reducción de costos
# de nuevos oferentes por proceso</t>
  </si>
  <si>
    <t># total de de apoyos / # total de personas con discapacidad</t>
  </si>
  <si>
    <t xml:space="preserve">Nuevos procesos implemestados / # de capacitaciones realizadas </t>
  </si>
  <si>
    <t>Nuevo modelo de aplicación</t>
  </si>
  <si>
    <t xml:space="preserve">Nuevos procesos implemestados </t>
  </si>
  <si>
    <t xml:space="preserve">
Total incidencias cerradas: 30/Total incidencias a revisar: 30 (trimestre)
(30/30)*100=100%		
</t>
  </si>
  <si>
    <t xml:space="preserve">Se priorizan mantenimientos de inscripción, gestión, informe delegado, resultados requeridos para los procesos siguientes de Saber TYT, e inscripción Saber Pro de acuerdo a priorización periódica realizada con operaciones, correspondientes a 30 casos que se solucionan en el periodo reportado.
</t>
  </si>
  <si>
    <t>https://icfesgovco.sharepoint.com/:f:/s/PAIDTI/Erb1eL0vdvhBpRLgP-oai7EB01GPP6-UxyJWVn4abtqhjw?e=Es3Ri6</t>
  </si>
  <si>
    <t>%Avance Actividad: PInt1(100 x 0.15) +PInt2(100 x 0.15) + PInt3(100 x 0.2) + PInt(32 x 0.3) + PInt(0 x 0.20) = 60</t>
  </si>
  <si>
    <t xml:space="preserve"> - Fueron presentados el plan de dirección final
- Fue culminada la fase de visión y alcance y presentada tanto a dirección como subdirecciones
- Fue culminada la fase de diagnóstico de arquitectura de solución para la visión y alcance dados
- Fueron definidos contenidos mínimos para el documento de arquitectura de referencia</t>
  </si>
  <si>
    <t>https://icfesgovco.sharepoint.com/:f:/s/PAIDTI/EiHHSl2R2npJhWPdu_r-b3MBDxApYgrnZYG1rRhaYwedJg?e=5poqwu</t>
  </si>
  <si>
    <t>% de avance en la elaboración de los documentos de lineamientos de interoperabilidad: 60%</t>
  </si>
  <si>
    <t>• Se inició el análisis sobre la vinculación del Icfes a X-Road, sin embargo se requiere contar con el desarrollo de un servicio para integrarlo a dicha plataforma. Se solicitó viabilidad al MinTIC para que a través de la AND apoyara el desarrollo del servicio web de consulta de resultados, sin embargo a finales del mes de septiembre la SDA confirmó que adelantará este desarrollo. 
• Se gestionó la información necesaria con la RNEC para que el equipo de desarrollo continue con la implementación del WS ANI (consulta cédulas).
• Se han continuado realizando las mesas de trabajo con las entidades respecto a los servicios de interoperabilidad y su integración a la Plataforma de Interoperabilidad del Estado:
   • MEN-ICFES: Conocer la actualización de los servicios web de SIMAT (Sistema Integrado de Matricula) a cargo del MEN dado que los migrarán a XRoad.
   • ICETEX-ICFES-MINTIC: Viabilizar interoperabilidad ICFES - ICETEX para el proceso de  consulta de resultados de las Pruebas Saber a cargo del Icfes como insumo para el proyecto de crédito digital del ICETEX.
• Como parte de las dos capacitaciones de nivel inicial de interoperabilidad dictadas en julio y agosto en el Icfes, en el marco de la estrategia de gestión del cambio, uso y apropiación de la iniciativa, se incluyeron los temas de transformación digital y gov.co. 
Como soportes se incluyen: Insumos para análisis XRoad, Memorias de reunión, Material capacitación Interoperabilidad Nivel inicial.</t>
  </si>
  <si>
    <t>https://icfesgovco.sharepoint.com/:f:/s/PAIDTI/El4cp_FMOCNEtiX7fzz0m2cBnNRdUUA1Fqz2ePWzmDFzVg?e=vDuFta</t>
  </si>
  <si>
    <t># de procesos de Incentivos implementados:5
# de procesos de incentivos planeados:5
100%.</t>
  </si>
  <si>
    <t>Diseño, desarrollo y pruebas terminado. 100%_x000D_
Reuniones técnicas de entrega a equipo de resultados de la SI._x000D_
Acompañamiento cálculo de incentivo socarrás.
Proyecto terminado</t>
  </si>
  <si>
    <t>https://icfesgovco.sharepoint.com/:f:/s/PAIDTI/El4Rut93GFZJjTusbCcoLOcBs9TEFtt0T6TjPbVzdGEWcg?e=doVNwM</t>
  </si>
  <si>
    <t>#Grupos Biblia implementados: 2
#Grupos Biblias Planeados: 4
2/4=50%</t>
  </si>
  <si>
    <t>Creación de procedimientos para la generación de Biblias Grupo 1 y Diseño de consultas SQL optimizadas como base para la generación de biblias grupo 2.
Proyecto terminado</t>
  </si>
  <si>
    <t>https://icfesgovco.sharepoint.com/:f:/s/PAIDTI/EhIRcP8-68BCtJcSeNnSKm8BjFA-a-mRJ4xtn6VfqlV_xw?e=Dn8wKs</t>
  </si>
  <si>
    <t>#Parametrizaciones implementadas:1
#Parametrizaciones planeadas:2
1/2=50%</t>
  </si>
  <si>
    <t>Definición diseño de la solución.
20% Desarrollo de parametrización de inscripción, específicamente para exámenes de estado (Pre Saber 11, Saber 11, Validación del Bachillerato, Saber Pro y TyT en el Exterior y Nacional).</t>
  </si>
  <si>
    <t>https://icfesgovco.sharepoint.com/:f:/s/PAIDTI/Ei-YwNPZmu5MjIhhOF8nVawBGdGX4yUlFRuykPVMAR2FrA?e=g6QNZk</t>
  </si>
  <si>
    <t>#Reportes automatizados: 30/#Reportes solicitados por operaciones: 40
(30/40)*100= 75%</t>
  </si>
  <si>
    <t>Reportes basados en vistas de resultados de Saber 11 y Saber PRO-TYT(INFOBASICO) , Reprotes de Inscritos para Saber Pro exterior y Saber 11.</t>
  </si>
  <si>
    <t>https://icfesgovco.sharepoint.com/:f:/s/PAIDTI/Epe5ZrFF9ENOig9yUE5UeLUB6zlaXXk9AAYtLo8gU8u-TQ?e=P9zsRU</t>
  </si>
  <si>
    <t>#Reportes automatizados: 15/#Reportes solicitados por usuarios: 15
15/15= 100%</t>
  </si>
  <si>
    <t xml:space="preserve">Mejoras en la visualizaciones de Registro, Análisis de Incritos, Caracterización de inscritos.
Reportes de Financiera, Citación, y Recaudo. </t>
  </si>
  <si>
    <t>https://icfesgovco.sharepoint.com/:f:/s/PAIDTI/EtLj_AVgRM1DoUGHQmSF4xwB8n1GoNxopLvVFvNTrExMIQ?e=kqT9a9</t>
  </si>
  <si>
    <t># Actividades Ejecutadas: 1/# Actividades Planeadas: 2
1/2=50%</t>
  </si>
  <si>
    <t>Proyección de inscritos de acuerdo a los últimos 10 años de Aplicaciones.</t>
  </si>
  <si>
    <t>https://icfesgovco.sharepoint.com/:f:/s/PAIDTI/EjSoVfXR7otMn9dA9hNFzqsBMIwT7tlKOkYx4r0S7Lximg?e=Vat1dS</t>
  </si>
  <si>
    <t>No aplica para este trimestre</t>
  </si>
  <si>
    <t>#Actividades Ejecutadas: 4.5/# Actividades Planeadas: 6
4.5/6=75%</t>
  </si>
  <si>
    <t>Se trabajaron los mapas de información de las áreas de OAJ, OCI OACyM y se ha trabajado un 50% del mapa de DTI. Se está trabajando en la realización de las reuniones con los usuarios para validarlos</t>
  </si>
  <si>
    <t>https://icfesgovco.sharepoint.com/:f:/s/PAIDTI/EvZkx7tm1JxGq5OfiGmbHV0BNXcO1-8EwpEzx_N74dBuQQ?e=C8QgeZ</t>
  </si>
  <si>
    <t>actividades ejecutadas: 15/actividades planeadas:  20
15/20=75%</t>
  </si>
  <si>
    <t xml:space="preserve">Realización de la reunión con OACyM que estaba pendiente para uso y apropiación (Listado de Asistencia)
Se inició el trabajo de las olas con las UI elegidos para esta primera iteración, persona y pqr´s (Ola1.zip)
Avance en las campañas de comunicación del SGGD (GD_Campañas SocializacionTrimestre3.zip)
Actualización de la documentación asociada al SGGD (Documentacion_GD.zip)
</t>
  </si>
  <si>
    <t>https://icfesgovco.sharepoint.com/:f:/s/PAIDTI/EiCqfOgthotNicR4voH6rmQBUGuaB0lT8JZ2fRC2UTiPkQ?e=QBOXLh</t>
  </si>
  <si>
    <t>"Número de mantenimientos realizados de acuerdo con el alcance definido en el Plan de mantenimeinto de servicios tecnológicos: 80
Número de mantenimiento programados de acuerdo con el alcance en el Plan de mantenimeinto de servicios tecnológicos:130
80/130=62%</t>
  </si>
  <si>
    <t>Se realizaron acciones de seguimiento al plan de mantenimiento de la siguiente forma:
- Servicios Basicos - 29
-Servicios especializados - 21
- Servicios de operación de datos - 5
- Servicios de operación aplicaciones - 11
- Servicios de operación Infraestructura -14
Para el cumplimiento del  plan de mantenimeinto de servicios tecnológicos se contemplan algunas contrataciones, las cuales por causa del recorte presupuestal establecido desde Secretaria general en el mes de Junio, impiden dar cumplimiento a algunas de las actividades inicialmente planeadas. Dado lo anterior, el cronograma se disminuye de 153 a 130 actividades. Las siguientes son las actividades que tuvieron que ser eliminadas del plan:
-Mantenimiento preventivo de servidores y equipos de red
-Servicios de caracterización de infraestructura del Instituto
-Extensión de garantía servidores
-Prestar los servicios SaaS (Software como Servicio) para contar con una herramienta de software la administración y gestión del  Gobierno y  Calidad de datos.
-Adquisición de equipos de cómputo para el Icfes</t>
  </si>
  <si>
    <t>https://icfesgovco.sharepoint.com/:f:/s/PAIDTI/EgbGATgA7hVAtDnb44bjrMMB4QoLPmsBkj9_fILcY237XQ?e=q4aoW1</t>
  </si>
  <si>
    <t>Numero de actividades Ejecutadas del plan de seguridad y privacidad de la información 18 / Numero de actividades Planeadas del plan de seguridad y privacidad de la información 29
18/29 = 62%</t>
  </si>
  <si>
    <t>Se continua ejecutando el plan de sensibilización y concientización de seguridad y privacidad de la información, se estan realizando sesiones de sensiblización en los comités prmarios de las áreas con el fin de socializar la nueva politica y manual de seguridad y privacidad de la información , se aprobó mediante resolución la Política y Manual de Politicas de Seguridad del Sistema de Gestión de Seguridad de la Información, se elaboró, aprobó y divulgó la Politica y Aviso de Protección de la Información de datos personales, se generaron y aprobaron mediante resolución los tres instrumentos de gestión de Registro de activos de información, Indice de Información Clasificada y Reservada y Esquema de Publicación, los cuales fueron publicandos. Se continua con la gestión para la atención de los planes de mejoramiento realizando los correspondientes ajustes a las fechas de cierre, reporte de avance y cierre de planes de mejoramiento. Se han atendido y gestionado los incidentes de seguridad de la información de manera eficiente de acuerdo a lo reportado. Se esta realizando la revisión de los controles de la norma ISO 27001:2013 de acuerdo a los requerimientos del Instituto, así mismo se esta realizando el seguimiento a las herramientas de monitoreo.  Se realizó la documentación y aprobación de los procedimientos de gestión de cambios y gestión de capacidad, gestión de incidentes de seguridad de la información, copias de respaldo, guia de contacto con autoridades, registro de incidentes. Se inició con la identificación de los riesgos de seguridad para todos los procesos, realizando la capacitación con los gestores de los procesos y acompañamiento en varias mesas de trabajo para la identificación y cargue de los riesgos en la herramienta de gestión de calidad.  Se realizó la revisión de la normatividad aplicable a Seguridad y Privacidad de la Información frente a lo registrado en el normograma institucional, solicitando la actualización de la normtividad faltante.</t>
  </si>
  <si>
    <t>https://icfesgovco.sharepoint.com/:f:/s/PAIDTI/EkZOPUUpAD1Ho5TpTz10u3MB162yrPFMxBqZACQGkY-Bzg?e=8e7dV2</t>
  </si>
  <si>
    <t>Numero de actividades Ejecutadas del plan de tratamiento de riesgos seguridad y privacidad de la información 6 / Numero de actividades Planeadas del plan de tratamiento de riesgos de seguridad y privacidad de la información 10
6/10 = 60%</t>
  </si>
  <si>
    <t>Se realizó la revisión y actualización de la documentación donde se define la metodología institucional para el Análisis de Riesgos, en los cuales se incluyen los riesgos de seguridad y privacidad de la información, así mismo se realizó el ajustes y parametrización del módulo de gestión de riesgos en la herramienta institucional, donde se realiza el registro, análisis y valoración de los riesgos, se realizaron sensibilizaciones sobre la metodología para el Análisis de Riesgos de Seguridad y Privacidad de la información, Seguridad digital, ciberseguridad y Continuidad de TI a los gestores institucionales, lideres de proceso y colaboradores de diferentes áreas, se llevó a cabo la Identificación, documentación, análisis y valoración de Riesgos en la herramienta institucional, donde establecieron los planes de tratamiento para la mitigación de los riesgos, realizando la validación y medición de la efectividad de los controles y planes implementados.</t>
  </si>
  <si>
    <t>https://icfesgovco.sharepoint.com/:f:/s/PAIDTI/EujEpdpDxAhGhqM7qMMAbcEBnz51PMn3OyXlT3nhWKVYBg?e=drsEC9</t>
  </si>
  <si>
    <t>Cantidades de actividades ejecutadas: 213/Cantidad de actividades planeadas 298 
213/298=71%</t>
  </si>
  <si>
    <t>(1) Implementación del laboratorio Innovacion: Ejercicios de innovación y acompañamiento a proyectos 
●	Se realizan 3 charlas de innovación con expertos del ecosistema de innovación - Se define el brief y el acompañamiento del laboratorio al instituto
(2) Procedimiento de Innovación :
●	Se crea primera versión modelo de operación del laboratorio 
(3) Paquete de herramientas y tecnicas de innovación,), (4) Metodologías de innovación y evaluación de prototipos, )
●	Documentación de metodologías para descrubrir, vigilancia tecnológica, ideación, creación de prototipos y validación en el curso de habilidades para la innovación.  
●	Se generan instrumentos para la vigilancia tecnológica e ideación en la mesa estratégica de pruebas electrónicas. 
(5) Ejercicios de innovación incluidos los que apoyan conceptualmente la construcción de la maqueta del nuevo sistema misional
●	Se finaliza curso de desarollo de habilidades para la innovación - 7 módulos - 50 horas de capacitación
●	Proyecto de Mesa Estratégica de Pruebas Electrónicas: Finalización de etapas de descubrimiento, vigilancia tecnológica y de ideación. Se realiza presentación a Director DTI y Directora General de las ideas creadas y la priorización de las mismas para generación de nuevos proyectos. 
●	Proyecto Catalizadores V8 MINTIC: Para este proyecto se utiliza la metodología COCREAR, se terminan las fase de COmprender y CREar, inicia la fase de ARmar con la creación de prototipos para validación con la idea creada de Saber +: Gamificación de pruebas, evaluación de educación no formal, evaluación de conocimiento para primer trabajo
●	Proyecto la Familia Icfes: Proyecto de Innovación para la generación de la nueva Intranet del Instituto, se encuentra en elaboración de prototipos para evaluación y validación y su posterior implementación. 
●	Trabajo en definición de contenidos de semana de Innovación. La cual se realiza del 26 al 29 de octubre
●	Presentación General de Laboratorio</t>
  </si>
  <si>
    <t>https://icfesgovco.sharepoint.com/:f:/s/PAIDTI/EtcCs0SPOn5FqmSdLIasBGsBgNo3ms4JjESmDSfB6ZimrQ?e=k86Uqg</t>
  </si>
  <si>
    <t xml:space="preserve">1. Inicio de la elaboración del Modelo de Gestión de PQR's
Modelo de Gestión de Servicios Tecnológicos:  55%
</t>
  </si>
  <si>
    <t xml:space="preserve">1. Se dio inicio con la actividad a comienzos del mes agosto con la elaboración del modelo de gestión de PQR's
2. La última semana del mes de septiembre se retomó el trabajo
3. Agosto y septiembre se incrementó el trabajo por las siguientes razones:
•	Cambios en prioridades del equipo dada la situación de emergencia nacional que obligó al Instituto a realizar ajustes en las aplicaciones de las pruebas de estado_x000D_
•	Soporte a fallos que exigían participación del equipo_x000D_
•	Parametrizaciones de diferentes pruebas como Patrulleros y Ascenso a mayores de PONAL_x000D_
•	Gestión de PQR’s las cuales han incrementado considerablemente este mes por el cierre de inscripción de SABER PRO y TYT, adicional el inicio de la prueba SABER 11 A_x000D_
•	Atención de casos escalados por otros canales: Arandas, correo electrónico, teléfono, whatsapp, redes sociales_x000D_
</t>
  </si>
  <si>
    <t>https://icfesgovco.sharepoint.com/:f:/s/PAIDTI/EnkvXC3-FKZMsNb4cVTwM7sBxpgubyeVfsuaQZFw4eekfg?e=I0caV4</t>
  </si>
  <si>
    <t>40% Cumplimiento del plan de Arquitectura de Referencia de T.I</t>
  </si>
  <si>
    <t>- Elaboración de diagnostico ASIS, dominio de Desarrollo.</t>
  </si>
  <si>
    <t>https://icfesgovco.sharepoint.com/:f:/s/PAIDTI/ErLzFMOpC49BojqC1fLsOZkBsurZmx0-0nglzGJlA_bs2A?e=iB8fo0</t>
  </si>
  <si>
    <t>Cantidad de artefactos desarrollados: 6/Cantidad de artefactos planeados: 15 -&gt; 40%</t>
  </si>
  <si>
    <t>https://icfesgovco.sharepoint.com/:f:/s/PAIDTI/EqxAxjJOvg5At22D_c-FG6sBytQQMBnuoF2JcyZQNrQspg?e=4lU2Bu</t>
  </si>
  <si>
    <t xml:space="preserve"> - Documento Asis dominio de desarrollo.
- Acta de constitución
- Plan de dirección de proyecto
- Documento ASIS interoperabilidad
- Documento de referencia de arquitectura de software
- Incentario de arterfactos</t>
  </si>
  <si>
    <t xml:space="preserve">((Porcentaje de avance de guías de orientación + Porcentaje de avance de marcos de referencia + Porcentaje de avance de construcción de ítems + Porcentaje de avance de comités técnicos + Porcentaje de avance de diseños del armado) / 500) *100
((96% + 0% + 4,3% + 70% + 100%) /500) * 100 
  </t>
  </si>
  <si>
    <t>Con corte al 30 de septiembre del año en curso, la Subdirección de Diseño de Instrumentos logró realizar 49 de las 51 guías de orientación, se construyó 116 ítems de los 2.662 planeados, se gestionaron 14 de los 20 comités técnicos de área proyectados y, se diseñaron 54 diseños de armado de los 54 planeados.
Por último, aunque ya se inició la elaboración y ajuste de marcos de referencia, hasta el momento no se terminado ninguno de los 10 marcos inicialmente proyectados, lo anterior, teniendo en cuenta que en cumplimiento del procedimiento y los estándares de calidad del producto, se espera contar con los 10 marcos terminados para el último trimestre del año, cuando pase por las etapas de revisión y validación pertinentes.
De acuerdo con lo anterior, el logro en la gestión de la Subdirección de Diseño de Instrumentos es del  54% (un 14% por encima de lo esperado). Lo anterior, se logró gracias a la eficiencia del equipo de guías de orientación en la elaboración del documento, diagramación sin cuellos de botella y solicitud de publicación de manera oportuna. Así como la oportuna gestión del equipo de diseño del armado, quienes anticiparon la aplicación de las pruebas y gestionaron de manera oportuna los 54 diseño requeridos durante la vigencia.</t>
  </si>
  <si>
    <t>Las evidencias de la publicación de las guías de orientación se pueden ver en el link de transparencia de la página web del Icfes, en la pestaña de cada examen.
https://www.icfes.gov.co/web/guest/acerca-del-examen-saber-pro
https://www.icfes.gov.co/web/guest/instituciones-educativas-y-secretarias/saber-tyt/oferta-de-modulos-especificos#Informaci%C3%B3n%20general
https://www.icfes.gov.co/web/guest/acerca-examen-saber-11
Por otra parte, las evidencias de los diseños del armado, se encuentran en los archivos digitales del profesional de diseño del armado de la Subdirección de Diseño de Instrumentos, por ser un documento confidencial. Igualmente, las evidencias de la construcción de ítems se encuentran en la plataforma Prisma (la trazabilidad de la construcción) y en el banco de pruebas e ítems (los ítems terminados), toda vez que son un activo confidencial para el Icfes.
Por último, cuando termine el proceso de elaboración de los marcos de referencia, estos serán publicados en la página web del Icfes (a menos de que el cliente solicite su confidencial, lo cual aplica solo para nuevos negocios y no para los exámenes de Estado).</t>
  </si>
  <si>
    <t>Debido a los percances tecnológicos tenidos en la carpeta de gestión del conocimiento que impidió acceder a los documentos allí clasificados y almacenados, el equipo del proyecto decidió reconstruir el repositorio documental, por lo cual, a corte de 30 de septiembre se cuenta con gran variedad de información concerniente a marcos de referencia, guías de orientación, comités técnicos de área, construcción y armado de instrumentos y, por último, se está incluyendo las lecciones aprendidas y buenas prácticas identificadas por los colaboradores (funcionarios y contratistas) de la Subdirección de Diseño de Instrumentos.
De conformidad con lo anterior, el tercer trimestre servirá a los colaboradores de la SDI como tiempo de adaptación a nueva recopilación documental del proyecto, razón por la cual, la aplicación de las encuestas de percepción de cobertura, aplicabilidad y autoaprendizaje se realizarán para el cuarto trimestre de la vigencia en curso.</t>
  </si>
  <si>
    <t>https://icfesgovco-my.sharepoint.com/personal/ogalindo_icfes_gov_co/_layouts/15/onedrive.aspx?id=%2Fpersonal%2Fogalindo%5Ficfes%5Fgov%5Fco%2FDocuments%2FGrupo%20Gesti%C3%B3n%20del%20Conocimiento%2FGesti%C3%B3n%20del%20Conocimiento%202020&amp;ct=1601659950714&amp;or=OWA-NT&amp;cid=22c5af56-01a2-12fc-e092-e17bcff978b8&amp;originalPath=aHR0cHM6Ly9pY2Zlc2dvdmNvLW15LnNoYXJlcG9pbnQuY29tLzpmOi9nL3BlcnNvbmFsL29nYWxpbmRvX2ljZmVzX2dvdl9jby9FdjdPT3dlRFZZZEtxdy1xVVhMekwyb0IxRktNdDdRQTF1MkxlamdXLVJSNmpnP3J0aW1lPWp4dDlJX2xtMkVn</t>
  </si>
  <si>
    <t xml:space="preserve">(Avance ciencias naturales + Avance lenguaje + Avance matemáticas + Avance inglés + Avance ciencias sociales) / 5  
(88% + 65% + 50% +  33% + 50%) / 5 </t>
  </si>
  <si>
    <t>Cor corte al 30 de septiembre del 2020, el equipo de ciencias naturales ha identificado la necesidad de modificar 42 ítems, de estos, se ajustaron 37 ítems, sin embargo, están a la espera de que Insor devuelva los videos de 5 ítems para terminar el proceso.
Igualmente, el equipo de matemáticas ha ajustado 58 de los 126 ítems que seleccionaron para acondicionar. Adicionalmente, se han realizado talleres de construcción  con constructores y revisores donde se etableció los aspectos a tener en cuenta durante la construcción de instrumentos de evaluación para el proyecto de inclusión.
Asimismo, el equipo de inglés ha logrado acondicionar una forma de 45 ítems, sin embargo, todavía hace falta acondicionar otras dos (2) formas cada uno de 45 ítems.
Por último, el equipo de ciencias sociales y ciudadanas ha logrado acondicionar 75 de 150 ítems, razón por la cual, ya lograron avanzar la mitad de la meta.
De conformidad con lo anterior, a corte del tercer trimestre, la Subdirección de Diseño de Instrumentos logró avanzar el 57% del total de la meta proyectada para la vigencia. Teniendo en cuenta que inicialmente se planeó que para este corte tendríamos un porcentaje de avance del  50% estamos por encima un 7%, el avance se debe al enfoque del instituto por mejorar la accesibilidad de las pruebas, por lo cual, se realizó en la gestión un énfasis aún mayor al inicialmente planteado, lo cual motivó a los equipos de trabajo a avanzar más en el tema.</t>
  </si>
  <si>
    <t xml:space="preserve">De conformidad con las disposiciones de la Resolución 270 del 2019, se realizaron dos (2) comités primarios mensuales, para un total de  seis (6) comités primarios trimestrales. Dentro de estos espacios, además de dar cumplimiento a los objetivos establecidos en la Resolución anteriormente mencionada, se dio el espacio para el fortalecimiento del clima organizacional y la apertura de canales de información, por medio de la exposición de los proyectos adelantados por la Subdirección, donde se da la oportunidad a todo el equipo de presentar dudas, posturas, propuestas y abrir sano debate dentro de los aspectos laborales. Asimismo, se otorgan espacios de reconocimiento laboral y personal a cada integrante del equipo, toda vez que han logrado o aportado beneficios de manera directa o indirecta al equipo de trabajo. </t>
  </si>
  <si>
    <t>Espacios de socialización con la comunidad académica planeados/Espacios de socialización con la comunidad académica elaborados
3/4*100%: 75%</t>
  </si>
  <si>
    <t>Se realizó un análisis del comportamiento de ítems de habilidades socioemocionales de la prueba saber 359 con el fin de identificar los más pertinentes para la estrategia Evaluar para Avanzar.</t>
  </si>
  <si>
    <t>Documento interno de análisis
https://icfesgovco-my.sharepoint.com/:p:/g/personal/jbuitrago_icfes_gov_co/Edm9Zgr_YPVJr_Wmf2-ZbiUBT7NbRRf7LZ_axW2nkmGeNw?e=ia10uF</t>
  </si>
  <si>
    <t>Se desarrolló el Marco de referencia de las habilidades socioemocionales como parte de los Cuestionarios Auxiliares  de la estrategia Evaluar para Avanzar y se desarrollaron las especificaciones para la nueva estrategia</t>
  </si>
  <si>
    <t>https://icfesgovco-my.sharepoint.com/:x:/g/personal/acgonzalez_icfes_gov_co/EYtsMpHPKrBOqQV5y101w3sBZKatIEeVGB2EdpooIh1BfQ?e=EujSxH</t>
  </si>
  <si>
    <t>Se han realizado socializaciones con el MEN y expertos convocados por este Ministerio, de las habilidades socioemocionales como parte de los Cuestionarios Auxiliares  de la estrategia Evaluar para Avanzar, en el mes de agosto.
Se ha elaborado una guía de orientación y uso de los resultados de los Cuestionarios Auxiliares donde se incluye la medición e interpretación de las Habilidades socioemocionales, con el fin de socializar el tema y brindar herramientas para la lectura y uso de los resultados en el contexto de las contingencias actuales.</t>
  </si>
  <si>
    <t>https://icfesgovco-my.sharepoint.com/:b:/g/personal/kostos_icfes_gov_co/ETJst0UtObRHhMWkomjCGSsBUA-uQQ6ykKkKXb0Mj4TRQg?e=knRN1j</t>
  </si>
  <si>
    <t>% de avance en la estrategia metodológica planeada/% de avance en la estrategia metodológica elaborada: 70%</t>
  </si>
  <si>
    <t>El documento con el diagnóstico descriptivo de la metodología de acceso universal en la evaluación estandarizada fue culminado durante el primero y segundo trimestre del año.</t>
  </si>
  <si>
    <t>AnalisisCualitativo_200810_VF
AnalisisCualitativo_200814
Rediseño_SB359_2019_v0917
https://icfesgovco-my.sharepoint.com/personal/lsantiusti_icfes_gov_co/_layouts/15/onedrive.aspx?id=%2Fpersonal%2Flsantiusti%5Ficfes%5Fgov%5Fco%2FDocuments%2FEvidencias%20PA%202020%2F3%20trimestre</t>
  </si>
  <si>
    <t xml:space="preserve">Se realizaron análisis estadísticos adicionales con el fin de establecer categorías de ajustes que optimizarán los resultados de las acomodaciones.  Asimismo, se cuenta con la propuesta de análisis conjunto con la SDI sobre los aspectos de acomodaciones de mejor resultado
</t>
  </si>
  <si>
    <t>Se cuenta con un documento en el cual se detallan todos los análisis realizados con la asesoría de Richard J. Shavelson. Este documento presenta un estructura en la cual se incluyen todos los análisis desarrollados hasta el momento, las conclusiones y los pasos a seguir.</t>
  </si>
  <si>
    <t xml:space="preserve">
Monitoreo efectuado al alistamiento de los procesos propios de evaluación para las aplicaciones a realizar/ 
Monitoreo planeado al alistamiento de los procesos propios de evaluación para las aplicaciones a realizar *100%
=6/8*100%</t>
  </si>
  <si>
    <t>Se realizó seguimiento a las diferentes tareas establecidas por los consorcios internacionales para el desarrollo de las pruebas según lineamientos establecidos por los mismos. Asistencia a reuniones de preparación para los pilotos de PISA e ICCS y para coordinar los laboratorios cognitivos del módulo de lenguas extranjeras de PISA. Consolidar los procesos de traducción y adaptación de items para el piloto de ICCS, revisión de informes de resultados internacionales de PISA Global Competence y TVS, entre otras.</t>
  </si>
  <si>
    <t>Desde la DE, se asistió como NPM a las reuniones de coordinadores de ERCE, así como el 25 de septiembre al FLA pilot webinar, reunión en la cual explicaron los aspectos técnicos del próximo piloto para el módulo de lenguas extranjeras. Así mismo el equipo participó en los diferentes webinars de preparación para codificación, data management, sampling, operaciones en campo y diferentes novedades de TALIS-PISA Link, SSES, PISA, TALIS, TALIS Video Study, PISA para Establecimientos Educativos, SSES, ERCE e ICCS, entre otros.</t>
  </si>
  <si>
    <t>2. Informes nacionales (Pro, 11°, SENA, TyT, INSOR).  
•	Informe nacional 11°:https://icfesgovco.sharepoint.com/:b:/s/sayd2020/EWdIhO63pdHu9kHYUBVNY0BGHGmCzGph5ep7Dj8aB7myA?e=XknTrg
•	Informe Nacional Saber TyT y PRO: 
TyT:https://icfesgovco.sharepoint.com/:b:/s/sayd2020/EQQL__wn_yZJsELL4zS4yjIBkFtVmpnC4hEBM7Z8KQ7hcA?e=vbu3nz
Pro:https://icfesgovco.sharepoint.com/:b:/s/sayd2020/EWsMp9JsNhpNnqw0bgLDpNcB9NnEete_kewbdTGsCT_xSQ?e=2qxgEz
•	Informes por módulos específicos Saber Pro y TyT: 
PRO:https://icfesgovco.sharepoint.com/:f:/s/sayd2020/En62mbShN6pGmC9BVqAnZj4BG5KaGDjqr3dbMJGu4lFnmA?e=Kmr8B9
TyT:https://icfesgovco.sharepoint.com/:f:/s/sayd2020/EuEwGmUfDwxCiI_IDoKM0LsB5_f9yvepPm2Fea5V7VSF4Q?e=1GRAOh
•	Informes por módulos genéricos Saber Pro y TyT: 
PRO:https://icfesgovco.sharepoint.com/:f:/s/sayd2020/EgclcB2wLNdPum4en4JDnG4BThtG2LCNZTh2TxiDOK8yXg?e=NfdL92
TyT:https://icfesgovco.sharepoint.com/:f:/s/sayd2020/EqYQEb3W6KFEmQngiEH_aDQBiikT58Ih8-qbq9d9oHqJ9w?e=9GYPDy
3. Prototipos de reportes de resultados  
•	Reporte de resultados individual de Saber Pro y TyT: 
https://icfesgovco.sharepoint.com/:w:/s/sayd2020/EV08A2Pqj4ZEkJ8eY1QqGKIBWoiw2EU6fzqbz2jB_Psxzw?e=RVYiA2
•	Reporte de resultados agregados de Saber Pro y TyT: 
https://icfesgovco.sharepoint.com/:w:/s/sayd2020/Ecq474sQgJ9JuPvbElSLrkUBOw5SZssgnscJR8ADtp2aGA?e=AVj2q8
•	Reporte de resultados agregado de Saber 11°: 
https://icfesgovco.sharepoint.com/:w:/s/sayd2020/EftJOtAfDU5NkkQu6jCznEkB58N5C2FRv1yuCO9K8tLVQA?e=Yxse29
https://icfesgovco.sharepoint.com/:x:/s/sayd2020/EWH7PCfEExKkF0GJz4zzAQB_MZQzm2lCmlBMZj2lIw0Iw?e=vPAvFe
https://icfesgovco.sharepoint.com/:b:/s/sayd2020/EbNADlDitdOrYknfrGo6lQByvX5Y38JMiia4Kb0eWqmOw?e=p8IbdW
•	Reporte de resultados individual de saber 11°: 
https://icfesgovco.sharepoint.com/:f:/s/sayd2020/Eou4nZR3SOpGtnOv9bmlQaYBEJLNZRSw9gAOgPu-jBdwbA?e=jHgHfM
4.1 Establecimientos educativos: 
https://icfesgovco.sharepoint.com/:x:/s/sayd2020/ERbbnCF5eERBsACbaD2xKeMB3jq4MaCbdJhnjH0EWb0OzQ?e=bUtxHa
https://icfesgovco.sharepoint.com/:f:/s/sayd2020/EshRh3GfJZdJoMk_n5cY0AYBxteYX2AlkZ1Zc7zeQNL9bA?e=uP0qF7
https://icfesgovco.sharepoint.com/:w:/s/sayd2020/ERSnv_YIcOtBoJ_7UvdtyfwBUx4CjbvL9aSS_fp7iRyw6w?e=Jdvn9Z
https://icfesgovco.sharepoint.com/:f:/s/sayd2020/EhYueE1nX1hDvDWoBEw4IYQBOHln1BVlKGjnydwhDypOQw?e=pFf7tW
https://icfesgovco.sharepoint.com/:f:/s/sayd2020/ErbIU_0hl8hDqhIHFbX3JfABL98BjzA3uCbuqgXDAHtOgw?e=EFmCQX
https://icfesgovco.sharepoint.com/:x:/s/sayd2020/EehQ89E-7_FOgBwgehJiw7YBZgx00Trelkt2DxFfFH2F1Q?e=nfmRig
https://icfesgovco.sharepoint.com/:f:/s/sayd2020/EmRXQj4SVJdAjMfoeyK1a38BinLzd7Yb4YpI3-2cD5ZsaA?e=c00isF
4.2 Secretarías de educación certificadas:
https://icfesgovco.sharepoint.com/:x:/s/sayd2020/EaLiSjrflh9Lh9jBx9FbV_0BKxohFcbZvIi4rVZpqeT3EA?e=uNEw0M
https://icfesgovco.sharepoint.com/:x:/s/sayd2020/EY9b5kk81qVApGvL-c7GPjgBrQ1dbgGdvDm3oDs5JC_-MQ?e=dk6JXn&amp;CID=9aa58a3f-1d74-4faf-100e-939a9563ce70
https://icfesgovco.sharepoint.com/:w:/s/sayd2020/EUR1rAQC23ROgE9T3KM1nWIBvSYWHYZ282l9--wypU-D9Q?e=NEaHPP&amp;CID=4ff2f3b1-1d1e-7b0c-b717-ea835e2a2752
5. Guías para replicar talleres /encuentros regionales Saber de análisis de resultados.
https://icfesgovco.sharepoint.com/:b:/s/sayd2020/EdqGNjegqGpIkq83nFIfcTwBOUHEp6XFYaFp64GWgYN0IQ?e=QKJfL9
6. Grabación de cada sesión de los encuentros regionales.
Pendiente último TRIM
7. Encuentro nacional virtual de líderes de evaluación Saber 
https://icfesgovco.sharepoint.com/:f:/s/sayd2020/Eiz0u6x3thZHsA0Sgcix3QcBNMAjOh5ggUEQQjXZf3sRlQ?e=QQPpAc
https://icfesgovco.sharepoint.com/:p:/s/sayd2020/ERatMvuNGKdOqj19ie8noikBLWp2WNhYylk9RUaFLXUWrQ?e=xAINNY</t>
  </si>
  <si>
    <t>1. Madres, padres y cuidadores.
.	Construcción (revisión de literatura, ajustes de calidad y socialización) de los guiones 1, 2, 3, 4, 5 y 6 para los vídeos de la estrategia. 
•	Construcción video 1 y 2.
2. Facebook live cuando existan resultados individuales o agregados.
•	Facebook Live 1: estrategias de divulgación 2020.
•	Construcción guión Facebook Live Evaluar para Avanzar.
•	Construcción Facebook Live: Resultados de matemáticas en el cuatrienio 2016-2019. 
3. Guías para replicar sesiones con madres, padres y cuidadores.
•	Construcción (revisión de literatura, ajustes de calidad y socialización) de los guiones 1, 2, 3, 4, 5 y 6.
4. Grabación de cada sesión de los encuentros regionales. 
Pendiente último TRIM
5. Infografías, documentos. 
•	Infografía – plantilla para clasificación de planteles con Establecimientos Educativos.
•	Infografías - resultados de la población venezolana 
•	Manual de identidad visual: Divulgaciones de la Subdirección de Análisis y Divulgación (SAyD) del Icfes.
•	Infografía - Procedimiento propuesto para la elaboración de productos de la SAyD  
•	Presentación - Comité de publicaciones SAYD 
•	Invitaciones Facebook Live</t>
  </si>
  <si>
    <t>1. Madres, padres y cuidadores.
I.	https://icfesgovco.sharepoint.com/:w:/s/sayd2020/ESIRty69drFHmdRq5wlLd14BYpT9cDZvs0siyG6JfqKyyQ?e=mHFM8c
II.	https://icfesgovco.sharepoint.com/:w:/s/sayd2020/EYwotECTtBlFhpUVRs-pOHoB6CqP63-_j-Brh5w4khUNeA?e=p5V9Vn
III.	https://icfesgovco.sharepoint.com/:w:/s/sayd2020/EfNlW5AUhkxAsV0_NYqTElwB_tDQcwi8uYhO4mi9sEIqIQ?e=6Dn7fd
IV.	https://icfesgovco.sharepoint.com/:w:/s/sayd2020/EX7LbKAMvvlDt9ktwFDXdOQByDu_Jek-HBZSI0uu7Sc_Nw?e=Y6dg4r
V.	https://icfesgovco.sharepoint.com/:w:/s/sayd2020/ES5ewQ1BSOBOkwgNNYQDLNABkLh2CvW-wVJmDdhaBI1zAg?e=uApVUb
VI.	https://icfesgovco.sharepoint.com/:w:/s/sayd2020/EXR1rCHoaRNNlYoeNcrCdZgBOG6QbJRLKBULVE4YbNcUug?e=pRiUoT
https://icfesgovco.sharepoint.com/:f:/s/sayd2020/EgqIYDoJZx1JqQk4QsQPYz4B31jHike9XSmcKpa1hHA1NA?e=8YtKVo
2. Facebook live cuando existan resultados individuales o agregados.
FBL1:https://www.facebook.com/watch/live/?v=369759354205889&amp;ref=watch_permalink
FBL2:https://icfesgovco.sharepoint.com/:f:/s/sayd2020/EhZ7A1B0YG9CoRPgdU_GYisBwPx1WGY4a3PFYJgfar3_4A?e=fWwCZK
FBL3:https://icfesgovco.sharepoint.com/:f:/s/sayd2020/EonZVY6O6OFMs2iKLjjWGL4BIQYnl4GxVyjlIAY1wYruWw?e=p7k46h
3. Guías para replicar sesiones con madres, padres y cuidadores.	
I.	https://icfesgovco.sharepoint.com/:w:/s/sayd2020/ESIRty69drFHmdRq5wlLd14BYpT9cDZvs0siyG6JfqKyyQ?e=mHFM8c
II.	https://icfesgovco.sharepoint.com/:w:/s/sayd2020/EYwotECTtBlFhpUVRs-pOHoB6CqP63-_j-Brh5w4khUNeA?e=p5V9Vn
III.	https://icfesgovco.sharepoint.com/:w:/s/sayd2020/EfNlW5AUhkxAsV0_NYqTElwB_tDQcwi8uYhO4mi9sEIqIQ?e=6Dn7fd
IV.	https://icfesgovco.sharepoint.com/:w:/s/sayd2020/EX7LbKAMvvlDt9ktwFDXdOQByDu_Jek-HBZSI0uu7Sc_Nw?e=Y6dg4r
V.	https://icfesgovco.sharepoint.com/:w:/s/sayd2020/ES5ewQ1BSOBOkwgNNYQDLNABkLh2CvW-wVJmDdhaBI1zAg?e=uApVUb
VI.	https://icfesgovco.sharepoint.com/:w:/s/sayd2020/EXR1rCHoaRNNlYoeNcrCdZgBOG6QbJRLKBULVE4YbNcUug?e=pRiUoT
4. Grabación de cada sesión de los encuentros regionales. 
Pendiente último TRIM
5. Infografías, documentos. 
https://icfesgovco.sharepoint.com/:x:/s/sayd2020/ESnzfEgfwOhMsqAMeGvP15QBBnJR0cvPjUyl_tOaX0natw?e=csjnFj
https://icfesgovco.sharepoint.com/:b:/s/sayd2020/EY96Q6LiSZ1FrcbD09FcBlEBkToJ7pBTtpYL6fl4pBNILg?e=E5hSzn  
https://icfesgovco.sharepoint.com/:b:/s/diseosayd/Ee4hMHAPMkVPne_NgnJqdakBVtn3bG9zjzJSd6b_7EFM5Q?e=60lYAJ  
https://icfesgovco.sharepoint.com/:b:/s/sayd2020/EZRKQgd6QsJHru6nUGmYlG0BABXXKY9alnYN03wKVmUjGQ?e=N7sGxC
https://icfesgovco.sharepoint.com/:p:/s/diseosayd/EdF4O9py7lOk5Zh53GY1YwBPd2VcU9YpvUjtO1pQo4s8A?e=1l7gyW  
https://icfesgovco.sharepoint.com/:f:/s/sayd2020/Eh3qtiMzyqtOmsdvnrGIQG8BYkHcb6G2_KoKZaPOWeUnDw?e=socA2V</t>
  </si>
  <si>
    <t>•	Informe mesas de trabajo con los líderes de ETC.
•	Capacitación padrinos.
•	Implementación de entrevistas</t>
  </si>
  <si>
    <t>1. Plan padrino para todas las ETC  
https://icfesgovco.sharepoint.com/:w:/s/sayd2020/EQFMQfvwTBFEnYPs65VWebIB88UQfF4tFyeUxxTYxLd4dg?e=yUAFOn
https://icfesgovco.sharepoint.com/:f:/s/sayd2020/EvmbGNGwiwhDoYka8z9chVcB2XNYaK-US6tMNIOPvfkt7Q?e=ANAteO
https://icfesgovco.sharepoint.com/:f:/s/sayd2020/EuL942BG3BBDp4mfn54q-u4BYA4pTH3ROgBdj-6mecVYuA?e=0EpzJj</t>
  </si>
  <si>
    <t># de pruebas aplicadas = 1</t>
  </si>
  <si>
    <t>Durante el tercer trimestre del año y de acuerdo con la disponibilidad y proyección de recursos en el PAA de la Dirección de Producción y Operaciones se adelantó la contratación por prestación de servicios profesionales y de apoyo a la gestión de los siguientes profesionales:
1. Gestor Administrativo, contrato 400 de 2020 con fecha de acta de inicio del 01 de julio al 31 de diciembre de 2020.
2. Asesor técnico, contrato 424 de 2020 con fecha de acta de inicio del 14 de julio al 31de diciembre de 2020. 
3. Costeador de pruebas, contrato 425 de 2020 con fecha de acta de inicio del 15 de julio al 31 de diciembre de 2020.</t>
  </si>
  <si>
    <t>En el transcurso del tercer trimestre se ha generado el desarrollo de iniciativas de mejora de los procesos de acuerdo a las necesidades del instituto y del modelo operativo, respondiendo asi a pesar del estado de emergencia sanitaria con la mision institucional y la inclusion en pruebas electronicas, donde en el cuarto trimestre se aplicaran y documentaran los cambios generados.</t>
  </si>
  <si>
    <t>Durante el periodo comprendido entre el 01 de julio y el 30 de septiembre de 2020 se realizó un total de 8 comités primarios en la Dirección de Producción y Operaciones para llevar a cabo el seguimiento a las actividades en internas de la DPO y sus subdirecciones a cargo:
1. Acta del 16 de julio
2. Acta del 31 de julio
3. Acta del 13 de agosto
4. Acta del 26 de agosto 
5. Acta del 31 de agosto 
6. Acta del 07 de septiembre 
7. Acta del 14 de septiembre
8. Acta del 21 de septiembre</t>
  </si>
  <si>
    <t>En el link https://icfesgovco-my.sharepoint.com/:f:/g/personal/smedina_icfes_gov_co/Emzqwo5y86NJrfJyseZ8ByQBt6uVHbiH9gOp3bzxx7dDyg?e=coB4FF
Adicionalmente, se puede consultar las actas del comité primario DPO en el aplicativo Daruma en el módulo de Actas, en la carpeta Actas comité primario DPO.</t>
  </si>
  <si>
    <t>% planes de producción editorial ejecutados = (12 planes ejecudados / 12 planes programados * 100).</t>
  </si>
  <si>
    <t>El cumplimiento en el tercer trimestre es del 75%, debido a que se ha realizado la producción editorial prevista:
- Saber 11 B 2020-1 (Población general)
- Saber 11B 2020-1 (Discapacidad)
- Presaber 11 Electrónico
- Avancemos
- Saber TyT impreso (Población general)
- Saber TyT impreso (Discapacidad)
- Saber TyT electrónico (Población general)
- Saber TyT electrónico (Discapacidad)
- República Dominicana
- Mayores 2020-1 Conocimiento Policiales
- Mayores 2020-1 Conocimiento Jurídicos
- Evaluar para Avanzar 3-11</t>
  </si>
  <si>
    <t>Banco de Pruebas e Ítems 
(material clasificado)</t>
  </si>
  <si>
    <t>% actividades de investigación ealizadas = (3 actividad de investigación realizadas / 3 actividad de investigación programadas *100).</t>
  </si>
  <si>
    <t>Las 3 activiades de investigación planteadas ya superaron las fases del análisis de información o de requerimientos, la definición de objetivos, el análisis de antecedentes institucionales, nacionales e internacionales y la definición de alcances y limitaciones.</t>
  </si>
  <si>
    <t>% planes de codificación ejecutados = (1 plan ejecutado / 1 plan programado * 100).</t>
  </si>
  <si>
    <t xml:space="preserve">El cumplimiento es del 30%, se realizó la codificación de las preguntas abiertas del examen Saber TyT electrónico y en casa  2020, proceso finalizando en septiembre.
</t>
  </si>
  <si>
    <t>https://icfesgovco-my.sharepoint.com/personal/sbaquiro_icfes_gov_co/_layouts/15/onedrive.aspx?id=%2Fpersonal%2Fsbaquiro%5Ficfes%5Fgov%5Fco%2FDocuments%2FSABER%20TyT%202020%20E</t>
  </si>
  <si>
    <t>% de actividades del sistema operativo de codificación realizadas =(5 actividades realizadas / 5 actividades programadas *100).</t>
  </si>
  <si>
    <t xml:space="preserve">El cumplimiento es del 75%, como consecuencia del desarrollo de: 
- Modificación del procedimiento GCP-PR004 para delimitarlo a pruebas de estado: Comunicación Escrita de Saber Pro y Saber TyT y Proyecto de Arquitectura de Saber Pro.
- Revisión e implementación de una nueva metodología de formación para la codificación de Comunicación Escrita de Saber Pro y Saber TyT.
- Optimización de costos de codificación en invitación para contratación de operador de codificación 2020 (Saber TyT y Saber Pro y TyT).
- Inclusión de perfiles de docentes para codificación como estrategia de inclusión y acercamiento al aula con las metodologías del Icfes. (Ajuste de variable de medida, no controlada debido a ajuste presupuestal institucional)
- Documentación de métodos de control de calidad al proceso de codificación (oportunidad, confiabilidad y validez).
</t>
  </si>
  <si>
    <t>% actividades de investigación realizadas = (2 actividad de investigación realizadas / 2 actividad de investigación programadas *100).</t>
  </si>
  <si>
    <t>Las 2 activiades de investigación planteadas ya superaron las fases del análisis de información o de requerimientos, la definición de objetivos, el análisis de antecedentes institucionales, nacionales e internacionales y la definición de alcances y limitaciones.</t>
  </si>
  <si>
    <t xml:space="preserve">Dentro de la gestión realizada por la Subdirección durante el tercer trimestre se han logrado la implementación de cambios significativos en el modelo de operación que se han visto reflejados en los procesos de contratación de operadores como lo son: 
1. Reducción de numero de examinadores
2. Impresión digital a blanco y negro
3. Eliminación de GPS por contenedor a GPS por vehículo
4. Unificación de el proceso de empaque secundario y terciario al contrato de impresión 
5. Eliminación del requisito de sistemas de información de los operadores a sistema de reportes
6. Independizacion del proceso de empaque de kits de aplicación 
</t>
  </si>
  <si>
    <t>https://community.secop.gov.co/</t>
  </si>
  <si>
    <t>Debido a que ara el tercer trimestre del año no se realizo de aplicación de pruebas de estado en sitio no se requirió de la contratación de personal de apoyo para personas con discapacidad, esta situación en el marco de la emergencia sanitaria y las medidas de aislamiento estipuladas por gobierno nacional.</t>
  </si>
  <si>
    <t>9 procesos implementados / 2 temas capacitación= 4,5</t>
  </si>
  <si>
    <t xml:space="preserve">Durante el trimestre de 2020 se realizo la implementación de 9 procesos a nivel, los cuales fueron:
1. Aplicación de prueba electrónica en casa
2. Reducción de numero de examinadores
3. Impresión digital a blanco y negro
4. Eliminación de GPS por contenedor a GPS por vehículo
5. Unificación de el proceso de empaque secundario y terciario al contrato de impresión 
6. Eliminación del requisito de sistemas de información de los operadores a sistema de reportes
7. Capacitaciones para aplicación de manera virtual
Eliminación de representante en sitio
8. Independizacion del proceso de empaque de kits de aplicación 
Adicionalmente el personal de la Subdirección participo en Diversas capacitaciones en 2 temas primordiales que fueron:
1. Logística y operación para la Aplicación de prueba electrónica TYT en casa
2. Plan view
</t>
  </si>
  <si>
    <t>Presentaciones esquema operativo prueba electrónica y documentos de apoyo
Grabación de las sesiones de capacitación
Correos de notificación de las capacitaciones 
https://teams.microsoft.com/_#/school/files/General?threadId=19%3Ad2819f6685f24b36a4bec2a823e7d0ca%40thread.tacv2&amp;ctx=channel&amp;context=General&amp;rootfolder=%252Fsites%252FPruebasTyTAgoste22-23%252FDocumentos%2520compartidos%252FGeneral</t>
  </si>
  <si>
    <t>Inventario de equipos de computo  / 
total de sitios de aplicación</t>
  </si>
  <si>
    <t>Durante el tercer trimestre debido a la planeación institucional para la aplicación  de pruebas de manera electrónica en sitio, desde la Subdirección de aplicación de Instrumentos se ha mantenido  la gestión constante para contar con la información  de sitios con disponibilidad de equipos de computo, debido a ello de manera permanente se ha actualizado la información de las bases de datos y se continua con un avance permanente de esta actividad.</t>
  </si>
  <si>
    <t>Modulo de aprovisionamiento sistema de información prisma</t>
  </si>
  <si>
    <t>Encuentro realizado el 18 de septiembre de 2020</t>
  </si>
  <si>
    <t>Se realizó el 18 de septiembre de 2020 la socialización PAE "Cuentas de Cobro y Matriz  riesgos contractuales"</t>
  </si>
  <si>
    <t>Se adjunta URL de la grabación de capacitación
https://web.microsoftstream.com/video/365a737e-75bc-4776-a0d4-fac4ba635507</t>
  </si>
  <si>
    <t>Publicación de dos boletines  alusivos a temas disciplinarios los días 17/07/2020 y el 07/09/2020. Adicionalmente,  junto con la STH se realizaron dos capacitaciones de Asuntos Disciplinarios en tiempo COVID-19 el 03/07/2020 y el 13/07/2020</t>
  </si>
  <si>
    <t>Como evidencia se adjuntos lo boletines informativos</t>
  </si>
  <si>
    <t>4 actividades realizadas en 8 sesiones</t>
  </si>
  <si>
    <r>
      <t xml:space="preserve">Se dio continuidad a la estrategia que se viene desarrollando desde el año 2018 y se trabajó el tema de </t>
    </r>
    <r>
      <rPr>
        <b/>
        <sz val="10"/>
        <rFont val="Helvetica"/>
        <family val="2"/>
      </rPr>
      <t>Liderazgo situacional</t>
    </r>
    <r>
      <rPr>
        <sz val="10"/>
        <rFont val="Helvetica"/>
        <family val="2"/>
      </rPr>
      <t xml:space="preserve">. Se realizó una actividad con los directivos a través de la herramienta GO Team en </t>
    </r>
    <r>
      <rPr>
        <b/>
        <sz val="10"/>
        <rFont val="Helvetica"/>
        <family val="2"/>
      </rPr>
      <t>"Una carrera alrededor del mundo"</t>
    </r>
    <r>
      <rPr>
        <sz val="10"/>
        <rFont val="Helvetica"/>
        <family val="2"/>
      </rPr>
      <t xml:space="preserve"> y 5 sesiones con participantes de diferentes áreas en una actividad de trabajo colaborativo y experiencial virtual llamada </t>
    </r>
    <r>
      <rPr>
        <b/>
        <sz val="10"/>
        <rFont val="Helvetica"/>
        <family val="2"/>
      </rPr>
      <t>"Misión secreta"</t>
    </r>
    <r>
      <rPr>
        <sz val="10"/>
        <rFont val="Helvetica"/>
        <family val="2"/>
      </rPr>
      <t xml:space="preserve">. En total se contó con la participación de 181 colaboradores. 
Por otro lado, se realizaron dos conversatorios de </t>
    </r>
    <r>
      <rPr>
        <b/>
        <sz val="10"/>
        <rFont val="Helvetica"/>
        <family val="2"/>
      </rPr>
      <t>Evaluémonos con sentido,</t>
    </r>
    <r>
      <rPr>
        <sz val="10"/>
        <rFont val="Helvetica"/>
        <family val="2"/>
      </rPr>
      <t xml:space="preserve"> con la participación de un promedio de 295 personas. </t>
    </r>
  </si>
  <si>
    <t>La evidencia se encuentra en los archivos digitales de Talento Humano referentes a las listas de asistencia y memorias de cada uno de los encuentros. 
La OACM cuenta con los videos de los conversatorios Evaluémonos con sentido.</t>
  </si>
  <si>
    <t>Durante el 3o trimestre de 2020 se vincularon 5 funcionarios mediante nombramiento ordinario:
- Daniel Betancur Salazar - Subdirector de Información
- Luis Alberto Colorado Aldana - Jefe Oficina Asesora de Planeación
- María Mónica Vergara López - Profesional Universitario gr 02 - Oficina Asesora de Comunciaciones y Mercadeo
- Jenny Paola Martínez Fonseca - Gestor de Pruebas gr 02 - Subdirección de Estadísticas
- María Brigitte Bravo Osorio - Subdirectora de Análisis y Divulgación</t>
  </si>
  <si>
    <t>( No de capacitaciones realizadas (95) / No de capacitaciones programadas (90))  * 100</t>
  </si>
  <si>
    <t>Total de actividades de capacitación realizadas: 95
- Se han realizado 89 capacitaciones, de las cuales 63 han sido del PIC y 23 han sido bajo la metodología PAE. Todas las anteriores se han gestionado de manera gratuita y se han desarrollado en 104 sesiones de formación bajo dichas modalidades. 
- Adicionalmente, se han realizado 6 cursos (44 horas) como parte del Programa de Formación Integral que se viene desarrollando con la Universidad del Rosario.</t>
  </si>
  <si>
    <t>https://www.icfes.gov.co/documents/20143/1708406/Plan%20institucional%20de%20capacitacion%202020.pdf
La evidencia se encuentra en los archivos digitales de Talento Humano referentes a las listas de asistencia y memorias de las capacitaciones.</t>
  </si>
  <si>
    <t>( No de actividades realizadas (38) / No de actividades programadas (33 )) * 100</t>
  </si>
  <si>
    <t xml:space="preserve">Se diseñó y publicó el Plan de Bienestar e Incentivos y se adoptó como parte de la Dimensión de Talento Humano, mediante Resolución 090 del 20 de enero de 2020.
En el tercer trimestre de  2020 se desarrollaron 38 actividades como: Reconocimiento a nuestra gente: conductores, día de la familia, clases coro, clases entrenamiento funcional, tardes motivacionales (cumpleaños-tarjeta virtual), feria tu refugio tu casa, convocatoria créditos condonables  Icetex, taller actitud de cambio, torneo Fortnite, olimpiadas vituales deportes:  fútbol, tenis de campo, bolos, carreras 4 x 4.
Saber convivir: emaptia, preparación prepensionados, asesoría jurídica familiar Individual, elecciones Comité de Convivencia Laboral,  Comité de Convivencia: Normatividad,  teatro virtual: Hay un complot, talleres culturales:  tejidos, seguimiento proyecto por equipo de trabajo,  implementación estrategia “El Icfes se extiende a tu hogar”. En atención a la crisis generada en la población por el coronavirus, se han desarrollado otros temas de forma virtual, como  acondicionamiento físico, actividades para niños, invitados especiales, recetas de cocina, tecnología, actividades para mascotas y manualidades, entre otras. </t>
  </si>
  <si>
    <t>https://www.icfes.gov.co/documents/20143/1708406/Plan%20de%20bienestar%20e%20incentivos%202020.pdf
Carpetas de seguimiento a las actividades de bienestar e incentivos.</t>
  </si>
  <si>
    <t>(No de actividades realizadas  (23) / No de actividades programadas (23))  * 100</t>
  </si>
  <si>
    <t>En el tercer trimestre del año se programaron 23 actividades, las cuales se ejecutaron en su totalidad, con un nivel de cumplimiento del 100%. 
Entre las actividades realizadas están:
- Divulgar funciones y responsabilidades del SG-SST.
- Actualizar y ejecutar los programas del SG-SST definidos para el año 2020
- Implementación de las medidas de prevención y control frente a peligros/riesgos identificados.
- Implementación de las acciones preventivas y/o correctivas necesarias del Sistema de Gestión de SST. 
- Ajustar y actualizar la matriz de los requisitos legales aplicables en materia de Seguridad y Salud en el Trabajo. 
- Incluir normas técnicas que apliquen al Instituto según exigencia del decreto 1072 de 2015.
- Socialización e implementación del protocolo de bioseguridad institucional
- Semana de la Salud.
- Actividades de capacitación para mitigación de riesgo psicosocial.</t>
  </si>
  <si>
    <t>Se realiza otrosi al contrato para gestionar la intervenciòn archivistica cumpliendo asi con los ML de intervenciòn mensual definidos. Procesamiento tecnico y digitalizaciòn para algunas series documentales.</t>
  </si>
  <si>
    <t>Otrosi al contrato 541-2019</t>
  </si>
  <si>
    <t xml:space="preserve">14 actividades ejecutadas oportunamente del plan de gestiòn documental relacionadas con el plan de conservacion documental  _________________ x100
 20  actividades programadas en el  Plan de  Gestión Documental relacionadas con el Plan de Conservación Documental </t>
  </si>
  <si>
    <t>Actualmente el SGDEA se encuentra en  la fase de parametrización de requerimientos no funcionales, accesibilidad y otros propios del sistema para aprobaciòn en ambiente de pruebas y en producciòn.</t>
  </si>
  <si>
    <t xml:space="preserve"> validaciòn automatica parametrizaciòn;   http://181.143.146.163:5050/mercurio/index.jsp;     </t>
  </si>
  <si>
    <t xml:space="preserve">37.749.185.393
       ------------------------------- x 100
82.753.492.356
</t>
  </si>
  <si>
    <t>Como parte del tercer trimestre seguimiento de la ejecución del Plan Anual de Adquisiciones se describe la siguiente ejecución.
RUBRO: 
G. Funcionamiento:Apro. Vigente: $9.751.721.074 Valor RP: $7.786.431.093
G. Inversión: Apro. Vigente: $11.167.930.853 Valor RP: $10.719.148.605
G. Operación: Apro. Vigente: $61.833.840.429 Valor RP: $19.243.605.695</t>
  </si>
  <si>
    <r>
      <t>28 actividades del Plan de Austeridad y Gestión Ambiental desarrolladas en el trimestre I del 2020
________________________________________ x 100</t>
    </r>
    <r>
      <rPr>
        <u/>
        <sz val="10"/>
        <color theme="1"/>
        <rFont val="Helvetica"/>
        <family val="2"/>
      </rPr>
      <t xml:space="preserve">
</t>
    </r>
    <r>
      <rPr>
        <sz val="10"/>
        <color theme="1"/>
        <rFont val="Helvetica"/>
        <family val="2"/>
      </rPr>
      <t>32 Actividades programadas del Plan de Austeridad y Gestión Ambiental</t>
    </r>
  </si>
  <si>
    <t>Los resultados obtenidos en el tercer trimestre del año se encuentra asociado a la elaboración de los programas de gestión ambiental los cuales son: Ahorro y Uso Eficiente del recurso hídrico, Ahorro y Uso eficiente de la Energía, Programa para el Manejo Integral de Residuos, Programa de Consumo Sostenible, Programa de Movilidad Urbana Sostenible y Programa de Adaptación al Cambio Climático. Dichos programas se encuentran alineados al Plan Institucional De Gestión Ambiental PIGA y conforme a lo estipulado en el Plan de Austeridad y Gestión Ambiental para el 2020.</t>
  </si>
  <si>
    <t>https://icfesgovco.sharepoint.com/sites/PlandeaccinSAySG2020/Gestin%20ambiental/Forms/AllItems.aspx</t>
  </si>
  <si>
    <t>Durante el tercer trimestre de 2020, a partir de las proyecciones de edificabilidad, costos y tiempo de ejecución del proyecto, se están analizando nuevas opciones para disposición o utilización del edificio. Las entidades encargadas de la adopción del PEMP del Centro Histórico de Bogotá, aún no ha tomado ninguna desición.</t>
  </si>
  <si>
    <t>Se decide iniciar proceso de contratación de acompañamiento jurídico para determinar la mejor opción para el Icfes, que cuente con todo el soporte jurídico para llevarla a cabo. El proceso se encuentra en etapa de definición de alcance y  estudio de mercado</t>
  </si>
  <si>
    <t>Revision de redes sociales: facebook, twitter e instagram relacionando PSE, DAVIPLATA y NEQUI.
Nota: El valor del porcentaje de cumplimiento de la meta es ponderado, toda vez que la meta es acumulativa y por lo tanto toma datos del primer, segundo y tercer trimestre.</t>
  </si>
  <si>
    <t>Plan de trabajo Facturación electrónica
Correo Firma digital y proceso de implementación factura electrónica
Rut actualizado incluyendo la actividad 52 - Facturador electrónico
PDF Representación Gráfica Facturación electrónica de Venta (Sin valor Fiscal)
Factura electrónica dirigida al Ministerio de Educación Nacional</t>
  </si>
  <si>
    <t>Ruta: https://icfesgovco-my.sharepoint.com/:x:/g/personal/tesoreria_icfes_gov_co/Efq8wwN1oi9NgP1WwmdMTSQB_B0trq84wqj07eYlF25GjA?e=4%3A9cX012&amp;at=9&amp;CID=a47c7c23-39ac-713f-21e1-0ae816e14276</t>
  </si>
  <si>
    <t>El indicador quedó al 100% toda vez que no se tuvo previsto la apertura de ninguna cuenta bancaria en el tercer trimestre.</t>
  </si>
  <si>
    <t>No aplica evidencia alguna</t>
  </si>
  <si>
    <t>No se tuvo prevista la presentación de este tema en los dos Comités de Inversiones del trimestre.</t>
  </si>
  <si>
    <t>9 procesos finalizados / 14 procesos programados</t>
  </si>
  <si>
    <t>Para el tercer trimestre se culminaron 9 procesos administrativos sancionatorios</t>
  </si>
  <si>
    <t>207 fallos favorables / 222 tutelas recibidas</t>
  </si>
  <si>
    <t>El indice se mantiene en niveles por encima de lo esperado.
ene: 95,00%,
feb: 81,48%,
mar: 94,12%,
abr: 100,00%,
may: 91,67%,
jun: 95,83%,
jul: 91,67%,
ago: 96,88%,
sep: 94,74%.</t>
  </si>
  <si>
    <t>Conceptos generales publicados = (14) / Conceptos generales expedidos = (14)</t>
  </si>
  <si>
    <t>La OAJ expidio en el trimestre 14 conceptos, no se selecciono ninguno para publicación en la intranet del instituto..</t>
  </si>
  <si>
    <t>Se cumple con la programación de la vigencia, el indicador culinará por encima de lo programado</t>
  </si>
  <si>
    <t>Actuaciones actualizadas = (62) / actuaciones realizadas (62)</t>
  </si>
  <si>
    <t>El plan de trabajo quedó establecido y aprobado.
Se hizo diagnóstico del nivel de madurez de la Arquitectura Empresarial en el Icfes, con la participación de miembros del equipo de AE.
Se implementó un primer concern en la herramienta Planview Enterprise One, relacionado con el apoyo de las aplicaciones informáticas a los procesos de negocio, lo cual llevó a la redefinición de la Cadena de Valor Integral y Compartida del icfes.
Se está implementando un segundo concern relacionado con la problemática en el proceso de Inscripción a  pruebas de evaluación del Icfes.</t>
  </si>
  <si>
    <t>Carpeta Oficina Asesora de Planeación: TRD 2020/Arquitectura Empresarial /0. Plan de Proyecto</t>
  </si>
  <si>
    <t xml:space="preserve">Dentro de la estrategia de la primera fase de la PMO se tiene planeado no solamente el cargue  de los proyectos en la herramienta Planview sino también el acompañamiento a los usuarios en el seguimiento para la gestión de cronogramas, gestión de riesgos, de cambios, de lecciones aprendidas y demás características propias de cada proyecto. </t>
  </si>
  <si>
    <t>https://icfes.pvcloud.com/ 
Los proyectos y demás características relacionadas con estos, están configurados en la Herramienta Planview: Link de la herramienta planview:  Herramienta Planview - ruta: estrategias-proyectos</t>
  </si>
  <si>
    <t>(Número de actividades ejecutadas del plan de gestión del conocimiento y la innovación en el periodo) = 7
--------------------------------------------------------------
/(Total de actividades planeadas del plan de gestión del conocimiento e innovación en el periodo) =7</t>
  </si>
  <si>
    <t xml:space="preserve">*Elaboración del instrumento para la priorización de roles clave.
*Actualización y realización de la metodología para lecciones aprendidas.
*Realización y acompañamiento al curso de desarrollo de habilidades de innovación.
*Participación de la construcción del repositorio de familia Icfes.
*Elaboración de la revista Enlace.
*Participación en la estructuración del único repositorio del instituto "Familia Icfes"
*Planeación de la semana de innovación
</t>
  </si>
  <si>
    <t>https://icfesgovco.sharepoint.com/sites/GestindeConocimientoeInnovacinIcfes/Documentos%20compartidos/Forms/AllItems.aspx
https://icfes.darumasoftware.com/app.php/document/view/index/1393
https://icfesgovco-my.sharepoint.com/:b:/g/personal/planeacion_icfes_gov_co/EWIx4AhalHVPupdxdUGBObIBfmAWT3f0hhKYLcgsXpegmw?e=YH0ZmI
https://icfesgovco.sharepoint.com/sites/FamiliaIcfes</t>
  </si>
  <si>
    <t xml:space="preserve">*Elaboración del documento estrategia comercial
*Presentación de los componentes de la estrategia al Jefe de la OAP y a la DG.
*Desarrollo de brochures por servicio, basado en el portafolio de servicios general
*  Desarrollo de levantamiento de información clientes y proyectos potenciales (Concurso de méritos para proveer el cargo de personero en los municipios de Colombia
Proceso de certificación que realiza el  Autorregulador del Mercado de Valores - AMV Colombia
Pruebas de admisión Universidades
</t>
  </si>
  <si>
    <t>Carpeta Oficina Asesora de Planeación: Backup OAP-2020-TRD 2020 - Serie proyectos - Subserie planeación de proyectos - Gestión - Estrategia comercial</t>
  </si>
  <si>
    <t>Recepción de 2 Brief.</t>
  </si>
  <si>
    <t xml:space="preserve">1. Construcción de Brief del proyecto SED sobre resultados de Información 3°- 11°.                      2. Recepción de Brief del proyecto  Universidad de los Andes para autorizar el uso de ítems. ​
</t>
  </si>
  <si>
    <t>1. Carpeta Oficina Asesora de Planeación: Backup OAP-2020-TRD 2020 - Serie proyectos - Subserie ejecución de proyectos - SED Sabana de información 3°- 11°-Ficha técnica GPE-FT003.              
2. Carpeta Oficina Asesora de Planeación: Backup OAP-2020-TRD 2020 - Serie proyectos - Subserie ejecución de proyectos - Universidad de los Andes.</t>
  </si>
  <si>
    <t>Herramienta Planview</t>
  </si>
  <si>
    <t xml:space="preserve">Como parte del seguimiento a la estrategia la Oficina Asesora de Planeación ha realizado el acompañamiento a los líderes de proyectos estratégicos para el cargue de los cronogramas de estos proyectos en la herramienta planview. De igual forma se ha realizado seguimiento a los indicadores estratégicos institucionales y se han presentado los resultados a la Dirección General.  </t>
  </si>
  <si>
    <t>Link de la herramienta planview:  Herramienta Planview - ruta: estrategias-proyectos</t>
  </si>
  <si>
    <t xml:space="preserve">Durante el tercer trimestre del año en la revisión del modelo del Esquema Tarifario  se realizó, la caracterización de la población que aplica las pruebas de conformidad con la información remitida por el MEN y de carácter público, se identificó los supuestos del sistema de ingresos a partir de la ejecución de los últimos tres años y se modelaron escenarios de ajuste del esquema, orientado a la modificación de los rangos del sector privado en busca de fortalecer la elección entre la eficiencia y equidad del sistema de ingresos del Instituto. Se  presentó a Dirección General el ejercicio realizado de análisis y propuestas de ajuste del esquema tarifario en reunión del 22 de julio de 2020 y se presentó a Junta Directiva el 06 de agosto de 2020. Finalmente, en sesiones de la primera semana de septiembre se presentó la propuesta definitiva a considerar para ajustar el esquema tarifario de las pruebas de estado 2021, a los miembros de la Junta individualmente y en la respectiva Junta Directiva del mes. </t>
  </si>
  <si>
    <t>Carpeta Oficina Asesora de Planeación: TRD 2020/ 30. SERIE PROYECTOS / SUBSERIE PROYECTOS ESTRETGICOS / PROYECTO 3.2.1 / Actividad No. 2</t>
  </si>
  <si>
    <t>1. Elaboración de los instrumentos de gestión de información pública.​
2. Elaboración indicadores estratégicos y consolidación de BSC.​
3. Elaboración del informe trimestral de gestión de los procesos (indicadores).</t>
  </si>
  <si>
    <t>1.1. https://www.icfes.gov.co/web/guest/registro-de-activos-de-informacion
1.2. https://www.icfes.gov.co/web/guest/indice-de-informacion-clasificada-y-reservada
1.3. https://www.icfes.gov.co/web/guest/esquema-de-publicacion-de-informacion
2. Los indicadores están cargados en PlanView, en el módulo de estrategia
3. https://www.icfes.gov.co/web/guest/metas-objetivos-e-indicadores-de-gestion</t>
  </si>
  <si>
    <t>Avance en 3 dimensiones para la propuesta de manual MIPG para el Icfes, basado en manual del DAFP</t>
  </si>
  <si>
    <t>Carpeta Oficina Asesora de Planeación: TRD 2020/24 SERIE MANUALES INSTITUCIONALES/7 SUBSERIE MANUALES DEL SISTEMA DE GESTION DE CALIDAD/ Propuesta Manual MIPG Icfes</t>
  </si>
  <si>
    <t>Segundo monitoreo cuatrimestral al plan anticorrupción  y de atención al ciudadano.</t>
  </si>
  <si>
    <t>Carpeta Oficina Asesora de Planeación: TRD 2020/Serie 20. Modelo Integrado de Planeación y Gestión</t>
  </si>
  <si>
    <t>Se realiza resumen monitoreo riesgos corrupción 2 trimestre (16072020)
Se consolida mapa de riesgos de corrupción (10082020)
Se actualiza mapa de riesgos de corrupción en página web (28082020)
Se realiza análisis con procesos para adopción de riesgos de corrupción sectoriales propuestos por MEN(14092020)</t>
  </si>
  <si>
    <t>Carpeta Oficina Asesora de Planeación: TRD 2020/Serie 20. Modelo Integrado de Planeación y Gestión/Subserie Gestión de Riesgos/Monitoreo Riesgos/Trimestre 2
Carpeta Oficina Asesora de Planeación: TRD 2020/Serie 20. Modelo Integrado de Planeación y Gestión/Subserie Gestión de Riesgos/Riesgos Corrupción</t>
  </si>
  <si>
    <t xml:space="preserve">Durante este periodo se desarrollaron los 3 encuentros planeados para el periodo de seguimiento, en los cuales se fomentó la transferencia de conocimiento en referencia al tema de Salidas no conformes-Riesgos, Gestión Documental, Indicadores, adicional, se realizó  presentación de la estrategia y asignación de padrinos para fomentar la transferencia de conocimiento enmarcado en la Estrategia de Plan Padrino Gestor. </t>
  </si>
  <si>
    <t>Carpeta Oficina Asesora de Planeación: TRD 2020/Serie 20. Instrumentos de control de calidad/Subserie Grupo Gestor de Desempeño Institucional</t>
  </si>
  <si>
    <t xml:space="preserve"> 27 auditorias e Informes de ley / 39 auditorías e Informes de ley programados </t>
  </si>
  <si>
    <t xml:space="preserve">Se realizaron 27 Informes y Auditorías de un total de 39  Informes y Auditorías programados en el PAA. 
No se logro el 75% de avance teniendo en cuenta que  en la sesión del  11 de septiembre de 2020 el Comité de Coordinación de Control Interno  aprobó el cambio de fechas de algunos seguimientos y auditorías </t>
  </si>
  <si>
    <t xml:space="preserve">Seguimiento al PAA vigencia 2020 con corte septiembre </t>
  </si>
  <si>
    <t>Se realizó informe de seguimiento al mapa de riesgos del Instituto</t>
  </si>
  <si>
    <t>Se emitió informe  con radicado N°20201300037043</t>
  </si>
  <si>
    <t xml:space="preserve">9 transmisiones de la cuenta SIRECI realizados / 12 transmisiones de la cuenta SIRECI programados </t>
  </si>
  <si>
    <t>Se realizaron 9 transmisiones de 12 programadas en el PAA</t>
  </si>
  <si>
    <t>No se ha iniciado teniendo en cuenta  que no se ha realizado la capacitación en conjunto con Talento Humano acerca de la gestión de fraude y Programa de prevención de riesgos de fraude</t>
  </si>
  <si>
    <t>https://icfesgovco-my.sharepoint.com/personal/mcgomez_icfes_gov_co/_layouts/15/onedrive.aspx?id=%2Fpersonal%2Fmcgomez%5Ficfes%5Fgov%5Fco%2FDocuments%2FNUEVA%20CARPETA%20OAGPI%2F1%2E%20Convocatorias%2F1%2E2%20Grupos%2FCG%20%2D%202020%2F2%2E%20Propuestas%20de%20investigaci%C3%B3n%2FCG02%2F3%2E%20Evaluaciones
https://icfesgovco-my.sharepoint.com/personal/mcgomez_icfes_gov_co/_layouts/15/onedrive.aspx?id=%2Fpersonal%2Fmcgomez%5Ficfes%5Fgov%5Fco%2FDocuments%2FNUEVA%20CARPETA%20OAGPI%2F2%2E%20Comit%C3%A9%20Asesor%2F2020%2FTercer%20encuentro%20290920
https://icfesgovco-my.sharepoint.com/:b:/g/personal/mcgomez_icfes_gov_co/EdSYBSRb6UdHlxyOUkU43rsBidVNdrJuRyF95RSh5EQZ6g?e=iJvDfc</t>
  </si>
  <si>
    <t>"Cantidad de respuestas Totalmente de acuerdo + Cantidad de respuestas parcialmente de acuerdo":  NA 
Total respuestas: NA
Resultado: NA</t>
  </si>
  <si>
    <t>https://www.icfes.gov.co/documents/20143/1973844/agenda+preliminar+seminario+internacional+de+investigacion-2020.pdf
https://www.icfes.gov.co/web/guest/seminario-2020</t>
  </si>
  <si>
    <t>Numero de documentos de trabajo o articulos de investigación publicables y/o socializables proyectados: NA
Numero de documentos de trabajo o articulos de investigación proyectados: NA</t>
  </si>
  <si>
    <t>https://icfesgovco-my.sharepoint.com/:p:/g/personal/halvarez_icfes_gov_co/EfxY2kvesDdBu5uc33DOPNABmmnTikbJUYC6QCHpNtSgwQ?e=Iq3nHw
https://icfesgovco-my.sharepoint.com/:f:/g/personal/mcgomez_icfes_gov_co/Eofix8Miw75PqIl_kFbADiEBTC5nngxQBSe5zqi8IKA2Dg?e=CTzC9H</t>
  </si>
  <si>
    <t xml:space="preserve">(100%) de la meta trazada para el tercer trimestre
(100%) de la meta total proyectada </t>
  </si>
  <si>
    <t xml:space="preserve">En el marco de la supervisión del contrato del Centro de Gestión del Servicio, el Grupo Interno de trabajo de la  Unidad de Atención al Ciudadano se fortalece continuamente en el desarrollo de actividades de  seguimiento y monitoreo diario, revisión de tipologías,  así como la oportunidad, pertinencia y claridad que requiere la atención de  todas la PQRSD que recibe el ICFES.  </t>
  </si>
  <si>
    <t xml:space="preserve">(100%) de la meta trazada para el tercer trimestre
(75%) de la meta total proyectada </t>
  </si>
  <si>
    <t>Durante el tercer  trimestre, se presentaron los informes de PQRSD en los comites directivos del 27 de julio y 8 de septiembre,
evidenciando el comportamiento de las peticiones e incidencias tecnológicas.</t>
  </si>
  <si>
    <t xml:space="preserve">1.    En el primer trimestre se elaboró el Autodiagnóstico NTC 6047 por parte de la Subdirección de Abastecimiento y Servicios Generales. 
2.    Para el segundo trimestre se  completó  el Autodiagnóstico de la NTC 5854 referente a los procesos de accesibilidad de la pagina web y de la cual esta a cargo la Dirección de Tecnologia e Información.
</t>
  </si>
  <si>
    <t>Se realizo el seguimiento por parte de la Unidad al diagnóstico de la NTC 6047 elaborado por la Subdirección de Abastecimiento y Servicios Generales quien es el encargado de ejecutar las actividades allí señaladas, en el marco de dicho seguimiento se desarrollaron mesas de trabajo con el proposito de identificar el avance en  los compromisos establecidos, se priorizan de esta manera las adecuaciones que  hacen parte del resorte  de FAMOC.</t>
  </si>
  <si>
    <t>(100%) de la meta  para el segundo trimestre
(75%) del avance en la meta total proyectada</t>
  </si>
  <si>
    <t xml:space="preserve">
Se realizó el seguimiento por parte de la Unidad al diagnóstico de la NTC 5854 elaborado por la Dirección de Tecnología e Información quienes son los encargados de ejecutar las actividades allí señaladas, para lo cual se desarrollaron mesas de trabajo en las cuales se socializaon por parte de DTI los avances en la identificación de las mejoras y modificaciones poteciales a realizar en cada una de las páginas que hacen parte del portal.</t>
  </si>
  <si>
    <t xml:space="preserve">(75%) de la meta trazada para el tercer trimestre
(75%) de la meta total proyectada </t>
  </si>
  <si>
    <t>A partir del diagnóstico desarrollado con las distintas áreas del Instituto se generó el plan de participación ciudadana 2020 que cuenta con actividades que involucran a la gran mayoría de los grupos de valor y hacen parte integral de los insumos para la toma de decisiones de las distintas dependencias misionales, esta actividad se cumplió desde el I trimestre.</t>
  </si>
  <si>
    <t>(100%) de la meta  para el tercer trimestre
(75%) del avance en la meta total proyectada</t>
  </si>
  <si>
    <t xml:space="preserve">Se realizo la publicación de la segunda versión del Plan de Participación Ciudadana 2020, y se realizó el Monitoreo para el II Cuatrimestre. </t>
  </si>
  <si>
    <t>Plan de trabajo construido y aprobado
Construcción de instrumento de medición de la madurez de la AE en el Icfes, aplicación y análisis de resultados
80% ejecutado / 75% meta
Avance AE: 80%, descompuesto así:
1. 100% del plan de trabajo.
2. 100% del diagnóstico del nivel de madurez.
3. 100% de implementación de un primer concer de AE.
4. 20% de implementación de un segundo concern de AE.</t>
  </si>
  <si>
    <t xml:space="preserve">75%
</t>
  </si>
  <si>
    <t>Para este periodo se tenían programados subir los proyectos de evaluación que se generan de acuerdo con la programación de pruebas o nuevos negocios generados. 
En el periodo:
* Ministerio de Vivienda CyT 2020
* Evaluar para Avanzar 3°-11 - MEN 2020
* Planeación téc. e instrum. para ENILSE - INSOR
75%: Teniendo en cuenta los proyectos planeados para el año 2020 y los proyecto subidos a la fecha tanto de pruebas de estado como proyectos de evaluación.</t>
  </si>
  <si>
    <t>5 actividades ejecutadas/5 actividades planeadas.= 1*100=100%</t>
  </si>
  <si>
    <t xml:space="preserve">Para el tercer trimestre del año, se ejecutaron algunas de las actividades comprendidas para Saber 11, Validantes y PreSaber, siendo estas: el calculo de agregados por afirmación usando puntajes de Teoría de Respuesta al ítem,  revisión de diccionarios de índices de las pruebas Saber 359 y Saber 11 y la generación del ISCE, establecimiento de tamaño de muestra mínimo utilizando calibración histórica en modelo 2PL para simulación, generación de agregados por componente para población con discapacidad en la prueba de matemáticas de Saber 11, recalificación 2014-2019 de los exámenes de estado y  documentación de resultados obtenidos.  </t>
  </si>
  <si>
    <t>Las evidencias de las actividades mencionadas en análisis cualitativo, se encuentran en:
\\192.168.3.57\se\AfirmacionesTRI\Saber11
https://icfesgovco-my.sharepoint.com/personal/vdulce_icfes_gov_co/_layouts/15/onedrive.aspx?id=%2Fpersonal%2Fvdulce%5Ficfes%5Fgov%5Fco%2FDocuments%2FISCE%202020%2DSE%2FRevision%202020
\\SERDUPLAT\Users\rduplat\Documents\calificar\Planta\Investigaciones\Tamaños de muestra\00_Historico_2PL
C:\ICFES\SABER11\2020\Solicitudes\Discapacidad_Matematicas (Usuario: kcordoba)
https://www.overleaf.com/project/5eebbfb488ef23000133cac9</t>
  </si>
  <si>
    <t>14 actividades ejecutadas/14 actividades planeadas.= 1*100=100%</t>
  </si>
  <si>
    <t xml:space="preserve">Las actividades ejecutadas para los exámenes de Saber TyT y Pro para el tercer trimestre del año, comprenden: el  cálculo de agregados por afirmación usando puntajes por Teoría de Respuesta al ítem (TRI) para Saber TyT y Pro, revisión y generación de información para los módulos de enseñar, evaluar  y formar para mesas de trabajo con ASCOFADE, atención a los casos de actualización y calificación de evaluados resultantes de procesos de reclamaciones para Saber TyT y Pro 2019, ejecución preliminar de análisis de ítem inicial. Saber TyT-1 semestre 2020 (electrónico), ejecución preliminar de análisis de DIF para Saber TyT-1 semestre 2020 (electrónico), ejercicio de alistamiento de la máquina de calificación TYT electrónica, elaboración del manual de procesamiento TyT -1 semestre 2020 (electrónico), presentación sobre confiabilidad del modelo TRI y bondad de ajuste de módulos adoptados de Saber Pro,  generación de la versión inicial de calificación sin pregunta abierta, validación de comunicación escrita para el proceso de calificación, construcción, validación y actualización del histórico de anclaje de los dos exámenes y la elaboración de las lista de chequeo  de calificación. </t>
  </si>
  <si>
    <t>Las evidencias de las actividades mencionadas en análisis cualitativo, se encuentran en:
\\SENRODRIGUEZ\Users\jrubio\Documents\JuanJo\11_Agregados_Afirmaciones\SaberPRO
C:\Users\rduplat\Documents\calificar\Planta\Agregados_calificacion\afirmaciones_TRI\Agregados_TyT
\\192.168.3.57\se\ECAES_EK\modulosEducacion
Z:\ECAES_EK\ECAES_2019\EK20195\PRO_Final\4.Actualizaciones
\\192.168.3.57\se\Analisis\AnalisisItems\SABERTYT\20201\Inicial
\\192.168.3.57\se\Analisis\AnalisisItems\SABERTYT\20201\Inicial\Output\07DFIT
\\192.168.3.57\se\ECAES_EK\ECAES_2020\EK20201\1.Ejercicios_Calificacion
https://www.overleaf.com/project/5f2053e5ff82f1000145e540
\\192.168.3.57\se\SEMINARIO\Seminario\2020
\\192.168.3.57\se\ECAES_EK\ECAES_2020\EK20201\1.Ejercicios_Calificacion\EjerciciosDIF
C:\Users\careyes\Desktop\Carlos_Reyes_ICFES\2020\9.Septiembre\6.CalificacionTYT
C:\Users\careyes\Desktop\Carlos_Reyes_ICFES\2020\9.Septiembre\6.CalificacionTYT
\\SERDUPLAT\Users\rduplat\Documents\calificar\Planta\Calibracion-Calificacion\PRO_TYT\historico_anclas_tyt
Correo electrónico con Manual de Procesamiento  y lista de chequeo</t>
  </si>
  <si>
    <t>4 actividades ejecutadas/4 actividades planeadas.= 1*100=100%</t>
  </si>
  <si>
    <t xml:space="preserve">Las actividades ejecutadas en el tercer trimestre del año para atender los proyectos contratados por "nuevos negocios" comprendieron: la ejecución de análisis de ítem para la prueba de ascenso mayores, elaboración del manual de procesamiento, elaboración del informe de calificación y la ejecución del proceso de calificación de la prueba de Ascenso Mayores, para proyecto 3 a 11 se elaboraron guías de interpretación de restados, se hicieron las simulaciones y selección de la muestra Saber 3 a 11 para estrategia de focalización, elaboración de guiones par ala interpretación de resultados de cada una de las pruebas, propuesta de reporte de resultados para docentes, </t>
  </si>
  <si>
    <t>Las evidencias de las actividades mencionadas en análisis cualitativo, se encuentran en:
\\192.168.3.57\se\Analisis\AnalisisItems\OTRAS\Mayores2020
\\192.168.3.57\se\Analisis\SUB ACADEMICA\PONAL-RESTAURADO\PONAL_2020\Mayores\doc\Manual de procesamiento
\\192.168.3.57\se\Analisis\SUB ACADEMICA\PONAL-RESTAURADO\PONAL_2020\Mayores\doc\Informe
\\192.168.3.57\se\Analisis\SUB ACADEMICA\PONAL-RESTAURADO\PONAL_2020\Mayores
https://icfesgovco-my.sharepoint.com/:p:/r/personal/tfernandez_icfes_gov_co/_layouts/15/Doc.aspx?sourcedoc=%7BD1808CC8-3ED2-4566-80B7-39AD0F770035%7D&amp;file=Presentaci%C3%B3n_inicial_Analisis_item.pptx&amp;action=edit&amp;mobileredirect=true
guia de interpretación - jeny</t>
  </si>
  <si>
    <t>5proyectos ejecutados/5proyectos planeados=1*100=100%</t>
  </si>
  <si>
    <t>Las evidencias de las actividades mencionadas en análisis cualitativo, se encuentran en:
\\192.168.3.57\se\Investigación\2020\Articulo papel vs computador\Revision literatura
\\192.168.3.57\se\Investigación\2020\ACualitativo_SB359_2019\Papel Computador
\\192.168.3.57\se\Investigación\2020\ACualitativo_SB359_2019\Rediseño
\\192.168.3.57\se\Investigación\2020\Acomodaciones
\\192.168.3.57\se\Investigación\2020\Shavelson\Informes
\\192.168.3.57\se\Investigación\2020
\\192.168.3.57\se\Investigación\2020\Copia
\\192.168.3.57\se\Investigación\2020\Modelo Icetex
\\192.168.3.57\se\SABER\SABER_2020\Trayectorias\Trazabilidad
https://icfesgovco-my.sharepoint.com/personal/vdulce_icfes_gov_co/_layouts/15/onedrive.aspx?id=%2Fpersonal%2Fvdulce%5Ficfes%5Fgov%5Fco%2FDocuments%2FBilinguismo
\\192.168.3.57\se\Meta_3_11\Simul_muestra
\\192.168.3.57\se\Investigación\2020\ACualitativo_SB359_2019\Rediseño</t>
  </si>
  <si>
    <t>13 actividades planeadas/13 actividades ejecutadas= 1*100=100%</t>
  </si>
  <si>
    <t xml:space="preserve">En relación a  las actividades de muestro y procesamientos de exámenes internacionales, se desarrollaron las siguientes actividades: procesamientos informe de resultados Global competence, ejercicios adicionales de análisis de datos de Talis Video, revisión y emisión de los conceptos sobre procedimientos consorcio, se revisó el documento TGB,  revisión del cruce base de datos PISA y TALIS, generación de agregados PISA  (con ajustes de modelamiento), comparación con SIMAT de cambios en tamaños de muestra PISA, caracterización preliminar TALIS PISA link Colombia, ajustes de modelamiento con regresión LASSO,  revisión de las nuevas bases de datos TALIS video, elaboración del Informe versión I Investigación PISA 2018, análisis de resultados para informe nacional de PISA GC., la generación de gráficos para informe nacional de PISA GC y el reprocesamiento TALIS vol. II. </t>
  </si>
  <si>
    <t>Las evidencias de las actividades mencionadas en análisis cualitativo, se encuentran en:
\\192.168.3.57\se\PRUEBAS INTERNACIONALES\PISA\2018\InformePISA_GLCM
\\192.168.3.57\se\PRUEBAS INTERNACIONALES\TVS\2020\analisisPreliminares
\\192.168.3.57\se\PRUEBAS INTERNACIONALES\TPlink\consultaYisusSabog
https://icfesgovco-my.sharepoint.com/:f:/g/personal/cmontano_icfes_gov_co/EnbOFfquNoZCh7OPdPEMU7oByAbkQXau-63UzkDlZQExNA?e=3gBmCH
\\192.168.3.57\se\PRUEBAS INTERNACIONALES\PISA\2021\TASK
Z:\PRUEBAS INTERNACIONALES\TPlink\Caract_Inicial
https://icfesgovco-my.sharepoint.com/:f:/g/personal/cmontano_icfes_gov_co/EnbOFfquNoZCh7OPdPEMU7oByAbkQXau-63UzkDlZQExNA?e=3gBmCH
https://www.overleaf.com/project/5f3ed80fac70db0001486f04
C:\CRISTIAN\2017\TALIS\TALIS_VIDEO_MS\Resultados\query4
https://www.overleaf.com/project/5f3ed80fac70db0001486f04
C:\CRISTIAN\2017\TALIS\TALIS\MS\informeNacional\procesamiento_VOLII
Z:\PRUEBAS INTERNACIONALES\PISA\2018\InformePISA_GLCM\PISA_GLCM\output
C:\ICFES\INTERNACIONAL\PISA\2018\Informe Nacional GC\Graficos\output (Usuario: kcordoba)</t>
  </si>
  <si>
    <t>En el tercer trimestre se realizaron un total de 42 campañas sobre 185 de todo el año.  Debido a la emergencia sanitaria, se han modificado los calendarios de pruebas y se han realizado actividades que no se tenían contempladas como los conversatorios con directivos por lo que a la fecha se supera el porcentaje de cumplimiento y a con un total de 145 campañas realizadas sobre las 185 proyectadas.</t>
  </si>
  <si>
    <t>Estrategia de divulgación del Seminario Internacional 2020: https://drive.google.com/drive/folders/1r58OHrgGveqgc65YsDD7bv5n8Vuzhdvb?usp=sharing
Comunicado: https://bit.ly/3i0JL1x
Avance en Estrategia de Pagos electrónicos. 
https://drive.google.com/drive/folders/1FzvALDX7GFTlGeiuiFM2Y90Fxf4K6sKQ?usp=sharing
Avance Estrategia quédate en casa.
https://bit.ly/3gINpNC
Avance Estrategia Agéndate con el Icfes.  
https://drive.google.com/drive/folders/1wb0TNoJ00aqP_Y9kFNFmF3PW9zWYRlp6?usp=sharing
Estrategia Balance de Saber TyT: https://drive.google.com/drive/folders/14vAwBjF0HeGMwl8wPak-_2rHGIacvvPz?usp=sharing Comunicado de prensa: https://bit.ly/3i3qWej
Estrategia Videos Historias Icfes:
https://drive.google.com/drive/folders/1tApuFpyAt3gVE5ooJegHnkO44eXbQC_C?usp=sharing. Estrategia de compromiso ético:https://drive.google.com/drive/folders/1_gIBxV-GrbxPFb33ZedsPqjSfEv41dyH?usp=sharing  Estrategia Ampliación plazo Saber Pro y TyT Segundo Semestre: https://drive.google.com/drive/folders/1ONJAzrE9R_hPOUFct0W7Exbv709pw7aF?usp=sharing     Estrategia 3 a 11 evaluar para avanzar:https://drive.google.com/drive/folders/18sDf1nqGneZJIhs_t0t2DkBTv8W9INDS?usp=sharing     Estrategia financiación pruebas Saber 11: bit.ly/366byLH</t>
  </si>
  <si>
    <t>´Matricúlate'  feria virtual de educación: https://drive.google.com/drive/folders/1ZvfLOl_PW-0GMbmuBrDXWESa3lVlW6s1?usp=sharing       Conferencia: https://youtu.be/3AR9jb8okXU Se realizaron desde julio 15 FB Live de distintas tématicas.</t>
  </si>
  <si>
    <t>En el tercer trimestre del 2020, logramos un 79% sobre la meta propuesta, ejecutando 45 actividades. Si bien a la fecha solo 28 actividades están ejecutadas en su totalidad, 17 ya se encuentran en proceso. El anexo en sus actualizaciones cuenta a la fecha con 53 actividades.</t>
  </si>
  <si>
    <t>No. Solicitudes de publicación de piezas publicitarias (96) / No. piezas publicitadas por el instituto (1199)=8%</t>
  </si>
  <si>
    <t>87.5%</t>
  </si>
  <si>
    <t>Avance a la implementación de la estrategia comercial:75%
(Avance implementación estrategia real / avance implementación estrategia proyectado100%)*100</t>
  </si>
  <si>
    <t>(Avance del plan de trabajo ejecutado:60 / Avance del plan de trabajo proyectado a la fecha:100) * 100</t>
  </si>
  <si>
    <t>(25) de la meta  para el tercer  trimestre
(30%) del avance en la meta total proyectada</t>
  </si>
  <si>
    <t xml:space="preserve">Esta actividad se cumplió en el II trimestre del año, con la cancelación de la aplicación de este examen, lo que implica que para este tercer trimestre no se cuentan con actividades adicionales para reportar. </t>
  </si>
  <si>
    <t>20 Comites realizados / 24 programados</t>
  </si>
  <si>
    <r>
      <rPr>
        <b/>
        <sz val="10"/>
        <color theme="1"/>
        <rFont val="Helvetica"/>
        <family val="2"/>
      </rPr>
      <t xml:space="preserve">Prueba Saber 11B:
</t>
    </r>
    <r>
      <rPr>
        <sz val="10"/>
        <color theme="1"/>
        <rFont val="Helvetica"/>
        <family val="2"/>
      </rPr>
      <t xml:space="preserve">Logística de la aplicación
</t>
    </r>
    <r>
      <rPr>
        <b/>
        <sz val="10"/>
        <color theme="1"/>
        <rFont val="Helvetica"/>
        <family val="2"/>
      </rPr>
      <t>Prueba Saber 11A</t>
    </r>
    <r>
      <rPr>
        <sz val="10"/>
        <color theme="1"/>
        <rFont val="Helvetica"/>
        <family val="2"/>
      </rPr>
      <t xml:space="preserve">
Procesos de impresión y empaque
servicio de transporte
servicio de impresión, empaque y transporte de kits de aplicación
Logística de la aplicación
</t>
    </r>
    <r>
      <rPr>
        <b/>
        <sz val="10"/>
        <color theme="1"/>
        <rFont val="Helvetica"/>
        <family val="2"/>
      </rPr>
      <t xml:space="preserve">Prueba Saber Pro y TyT
</t>
    </r>
    <r>
      <rPr>
        <sz val="10"/>
        <color theme="1"/>
        <rFont val="Helvetica"/>
        <family val="2"/>
      </rPr>
      <t xml:space="preserve">impresión, empaque y transporte de material de examen y kits de aplicación
empaque y transporte de kits de bioseguridad
Logística de la aplicación
</t>
    </r>
    <r>
      <rPr>
        <b/>
        <sz val="10"/>
        <color theme="1"/>
        <rFont val="Helvetica"/>
        <family val="2"/>
      </rPr>
      <t xml:space="preserve">
</t>
    </r>
    <r>
      <rPr>
        <sz val="10"/>
        <color theme="1"/>
        <rFont val="Helvetica"/>
        <family val="2"/>
      </rPr>
      <t xml:space="preserve">
</t>
    </r>
  </si>
  <si>
    <r>
      <t xml:space="preserve">Para el desarrollo de los proyectos de investigación en este tercer trimestre, se desarrollaron a actividades como:  
</t>
    </r>
    <r>
      <rPr>
        <b/>
        <sz val="10"/>
        <rFont val="Helvetica"/>
        <family val="2"/>
      </rPr>
      <t>Proyecto de equiparación de pruebas electrónicas respecto papel</t>
    </r>
    <r>
      <rPr>
        <sz val="10"/>
        <rFont val="Helvetica"/>
        <family val="2"/>
      </rPr>
      <t xml:space="preserve">: 
Se realizó la lectura de 15 documentos/artículos para escribir introducción, se generaron los archivos para que gestores revisen ítems con DIF, se consolidó para gestores de pruebas los  ítems modificados, se realizó el procesamientos y análisis adicionales (Apoyo, tipo de discapacidad), se escrituró la metodología y resultados para matching for learning, se  hizo el reporte semestral con la trazabilidad de la gestión de las investigaciones, se hizo la definición de matching for learning definitivo para las dos muestras, se adelantó el análisis factorial bajo las nuevas especificaciones, se hizo el análisis de DIF bajo nuevas especificaciones
Lectura de documentos: how generalizable is your experiment, synthetic methods
Someter revisión de Drop-the-p: Bayesian CFA of the Multidimensional Scale of Perceived Social Support in Australia y se hizo el análisis de F15 en estudiantes con discapacidad y regulares. 
</t>
    </r>
    <r>
      <rPr>
        <b/>
        <sz val="10"/>
        <rFont val="Helvetica"/>
        <family val="2"/>
      </rPr>
      <t>Proyecto de copia</t>
    </r>
    <r>
      <rPr>
        <sz val="10"/>
        <rFont val="Helvetica"/>
        <family val="2"/>
      </rPr>
      <t xml:space="preserve">: Se hizo la revisión resultados simulación y recuperando datos.
</t>
    </r>
    <r>
      <rPr>
        <b/>
        <sz val="10"/>
        <rFont val="Helvetica"/>
        <family val="2"/>
      </rPr>
      <t>Trayectoria educativas</t>
    </r>
    <r>
      <rPr>
        <sz val="10"/>
        <rFont val="Helvetica"/>
        <family val="2"/>
      </rPr>
      <t xml:space="preserve">: Se hizo la generación de documento de trazabilidad de las pruebas Saber 359.
</t>
    </r>
    <r>
      <rPr>
        <b/>
        <sz val="10"/>
        <rFont val="Helvetica"/>
        <family val="2"/>
      </rPr>
      <t>Bilingüismo Saber PRO</t>
    </r>
    <r>
      <rPr>
        <sz val="10"/>
        <rFont val="Helvetica"/>
        <family val="2"/>
      </rPr>
      <t xml:space="preserve">: Se hizo revisión base de datos de Bilingüismo Saber PRO. 
</t>
    </r>
    <r>
      <rPr>
        <b/>
        <sz val="10"/>
        <rFont val="Helvetica"/>
        <family val="2"/>
      </rPr>
      <t>Proyecto de acomodaciones por discapacidad:</t>
    </r>
    <r>
      <rPr>
        <sz val="10"/>
        <rFont val="Helvetica"/>
        <family val="2"/>
      </rPr>
      <t xml:space="preserve"> análisis de F15 en estudiantes con discapacidad y regulares, análisis para procesamientos estadísticos y  técnicos (apoyo y tipo de discapacidad).</t>
    </r>
  </si>
  <si>
    <r>
      <t xml:space="preserve">1. Guías de interpretación de resultados: 
Actividad finalizada.
2. Informes nacionales (Pro, 11°, SENA, TyT, INSOR).
•	</t>
    </r>
    <r>
      <rPr>
        <u/>
        <sz val="10"/>
        <rFont val="Helvetica"/>
        <family val="2"/>
      </rPr>
      <t>Informe nacional 11°:</t>
    </r>
    <r>
      <rPr>
        <sz val="10"/>
        <rFont val="Helvetica"/>
        <family val="2"/>
      </rPr>
      <t xml:space="preserve">  en construcción.
•	</t>
    </r>
    <r>
      <rPr>
        <u/>
        <sz val="10"/>
        <rFont val="Helvetica"/>
        <family val="2"/>
      </rPr>
      <t>Informe Nacional Saber TyT y PRO:</t>
    </r>
    <r>
      <rPr>
        <sz val="10"/>
        <rFont val="Helvetica"/>
        <family val="2"/>
      </rPr>
      <t xml:space="preserve"> Estructuración de sección de afirmaciones e inclusión de comentarios de lectores.
•	</t>
    </r>
    <r>
      <rPr>
        <u/>
        <sz val="10"/>
        <rFont val="Helvetica"/>
        <family val="2"/>
      </rPr>
      <t xml:space="preserve">Informes por módulos específicos Saber Pro y TyT: </t>
    </r>
    <r>
      <rPr>
        <sz val="10"/>
        <rFont val="Helvetica"/>
        <family val="2"/>
      </rPr>
      <t xml:space="preserve">Ajustes
•	</t>
    </r>
    <r>
      <rPr>
        <u/>
        <sz val="10"/>
        <rFont val="Helvetica"/>
        <family val="2"/>
      </rPr>
      <t xml:space="preserve">Informes por módulos genéricos Saber Pro y TyT: </t>
    </r>
    <r>
      <rPr>
        <sz val="10"/>
        <rFont val="Helvetica"/>
        <family val="2"/>
      </rPr>
      <t xml:space="preserve">Estructuración de sección de afirmaciones para módulos genéricos e inclusión de comentarios de lectores.
3. Prototipos de reportes de resultados:
•	</t>
    </r>
    <r>
      <rPr>
        <u/>
        <sz val="10"/>
        <rFont val="Helvetica"/>
        <family val="2"/>
      </rPr>
      <t xml:space="preserve">Reporte de resultados individual de Saber Pro y TyT: </t>
    </r>
    <r>
      <rPr>
        <sz val="10"/>
        <rFont val="Helvetica"/>
        <family val="2"/>
      </rPr>
      <t xml:space="preserve">definición de contenidos y elaboración justificación información adicional
•	</t>
    </r>
    <r>
      <rPr>
        <u/>
        <sz val="10"/>
        <rFont val="Helvetica"/>
        <family val="2"/>
      </rPr>
      <t>Reporte de resultados agregados de Saber Pro y TyT:</t>
    </r>
    <r>
      <rPr>
        <sz val="10"/>
        <rFont val="Helvetica"/>
        <family val="2"/>
      </rPr>
      <t xml:space="preserve"> planeación de contenidos.
•	</t>
    </r>
    <r>
      <rPr>
        <u/>
        <sz val="10"/>
        <rFont val="Helvetica"/>
        <family val="2"/>
      </rPr>
      <t>Reporte de resultados agregado de Saber 11°:</t>
    </r>
    <r>
      <rPr>
        <sz val="10"/>
        <rFont val="Helvetica"/>
        <family val="2"/>
      </rPr>
      <t xml:space="preserve"> revisión de contenidos por parte de la DE y planeación proyecto de inclusión.
•	</t>
    </r>
    <r>
      <rPr>
        <u/>
        <sz val="10"/>
        <rFont val="Helvetica"/>
        <family val="2"/>
      </rPr>
      <t xml:space="preserve">Reporte de resultados individual de saber 11°: </t>
    </r>
    <r>
      <rPr>
        <sz val="10"/>
        <rFont val="Helvetica"/>
        <family val="2"/>
      </rPr>
      <t>arquitectura de datos y construcción del tablero.
4.1 Establecimientos educativos: 
•	Elaboración visualizador. 
•	Elaboración capsulas y video de recorrido virtual.
•	Piloto Pre-test (alistamiento, protocolo, aplicación).
•	Planeación despliegue nacional.
4.2 Secretarías de educación certificadas:
•	Sistematización y análisis de la información recolectada de las entrevistas.
•	Definición del producto.
5. Guías para replicar talleres /encuentros regionales Saber de análisis de resultados.
•	Guía de herramientas Estrategia de Divulgación a Establecimientos educativos.
6. Grabación de cada sesión de los encuentros regionales.
Pendiente último TRIM
7. Encuentro nacional virtual de líderes de evaluación Saber.
•	Encuesta de percepción.
•	Presentación balance.</t>
    </r>
  </si>
  <si>
    <r>
      <t>{[(</t>
    </r>
    <r>
      <rPr>
        <u/>
        <sz val="10"/>
        <color theme="1"/>
        <rFont val="Helvetica"/>
        <family val="2"/>
      </rPr>
      <t>72</t>
    </r>
    <r>
      <rPr>
        <sz val="10"/>
        <color theme="1"/>
        <rFont val="Helvetica"/>
        <family val="2"/>
      </rPr>
      <t xml:space="preserve"> actividades ejecutadas oportunamente en el periodo del Plan de Gestión Documental  / </t>
    </r>
    <r>
      <rPr>
        <u/>
        <sz val="10"/>
        <color theme="1"/>
        <rFont val="Helvetica"/>
        <family val="2"/>
      </rPr>
      <t>113</t>
    </r>
    <r>
      <rPr>
        <sz val="10"/>
        <color theme="1"/>
        <rFont val="Helvetica"/>
        <family val="2"/>
      </rPr>
      <t xml:space="preserve">  actividades totales programadas en el  Plan de  Gestión Documental * </t>
    </r>
    <r>
      <rPr>
        <u/>
        <sz val="10"/>
        <color theme="1"/>
        <rFont val="Helvetica"/>
        <family val="2"/>
      </rPr>
      <t>100</t>
    </r>
    <r>
      <rPr>
        <sz val="10"/>
        <color theme="1"/>
        <rFont val="Helvetica"/>
        <family val="2"/>
      </rPr>
      <t>)*(</t>
    </r>
    <r>
      <rPr>
        <u/>
        <sz val="10"/>
        <color theme="1"/>
        <rFont val="Helvetica"/>
        <family val="2"/>
      </rPr>
      <t>46,50</t>
    </r>
    <r>
      <rPr>
        <sz val="10"/>
        <color theme="1"/>
        <rFont val="Helvetica"/>
        <family val="2"/>
      </rPr>
      <t xml:space="preserve"> "peso de la fase de ejecución")] /100}</t>
    </r>
  </si>
  <si>
    <r>
      <t xml:space="preserve">De acuerdo con el seguimiento realizado en el marco de la estrategia de racionalización para  la actividad </t>
    </r>
    <r>
      <rPr>
        <i/>
        <sz val="10"/>
        <color theme="1"/>
        <rFont val="Helvetica"/>
        <family val="2"/>
      </rPr>
      <t xml:space="preserve">"realizar el proceso de interoperabilidad con la Registraduría que permita obtener los datos de
identificación del interesado en línea" </t>
    </r>
    <r>
      <rPr>
        <sz val="10"/>
        <color theme="1"/>
        <rFont val="Helvetica"/>
        <family val="2"/>
      </rPr>
      <t xml:space="preserve">se generó un alcance a la Oficina Asesora de Planeación por la imposibilidad de dar cumplimiento al proceso de corrección de datos en menores de edad, en ese mismo orden se avanzó en la identificación de las historias de uso, asi como de las especificaciones tecnicas y alcances para la implementación de la conexión con el web service de  RNEC,  en este punto el proceso presenta una demora como resultado de la validación del servicio </t>
    </r>
    <r>
      <rPr>
        <i/>
        <sz val="10"/>
        <color theme="1"/>
        <rFont val="Helvetica"/>
        <family val="2"/>
      </rPr>
      <t>balanceador</t>
    </r>
    <r>
      <rPr>
        <sz val="10"/>
        <color theme="1"/>
        <rFont val="Helvetica"/>
        <family val="2"/>
      </rPr>
      <t xml:space="preserve"> que usa el ICFES y que la registraduria pide sea modificado por una conexción </t>
    </r>
    <r>
      <rPr>
        <i/>
        <sz val="10"/>
        <color theme="1"/>
        <rFont val="Helvetica"/>
        <family val="2"/>
      </rPr>
      <t>punto a punto</t>
    </r>
    <r>
      <rPr>
        <sz val="10"/>
        <color theme="1"/>
        <rFont val="Helvetica"/>
        <family val="2"/>
      </rPr>
      <t>.</t>
    </r>
  </si>
  <si>
    <t xml:space="preserve">Se realizó la evaluación interna de propuestas de convocatorias 2020 y se está realizando la evaluación externa por parte de los miembros de Comité Asesor.
En cuanto a la convocatoria de 2019, se está realizando la revisión del segundo informe de avance.
El indicador tiene una periodicidad de medición anual
</t>
  </si>
  <si>
    <t>Se publicó la agenda preliminar del evento.
Se cierran las inscripciones del 2 de octube de 2020.
El indicador tiene una periodicidad de medición anual</t>
  </si>
  <si>
    <t>Se definió la candena de valor de investigaciones institucional.
Se realizaron mesas de trabajo para la definición de líneas de investigación.
El indicador tiene una periodicidad de medición anual</t>
  </si>
  <si>
    <t>Alcanzar el 100 % de las actividades proyectadas de comunicación interna
145 campañas realizadas /  185 campañas proyectadas*100= 78%</t>
  </si>
  <si>
    <t>Alcanzar el 100 % de las actividades (53) de la Rendición de Cuentas propuestas en el Anexo 3 
45 actividades realizadas / 53 actividades del anexo* 100= 84,9%</t>
  </si>
  <si>
    <t xml:space="preserve">Total incidencias cerradas: 30/Total incidencias a revisar: 30 (trimestre)
(30/30)*100=100%		
</t>
  </si>
  <si>
    <t>Se priorizan 30 mantenimientos al inicio del trimestre de Orfeo, Prisma  y Plexi. De los cuales se atienden 23
Durante el periodo se crean nuevos casos y se da prioridad a 7 requerimientos sobre los que estaban priorizados inicialmente. 
Total resueltos: 30 / Total priorizados: 30 =100%</t>
  </si>
  <si>
    <t>https://icfesgovco.sharepoint.com/:f:/s/PAIDTI/EkcWL2ok9DBGlLAVtD7_qrwBBxaGZAGXC4d0slO4Y8_kow?e=13kGsW</t>
  </si>
  <si>
    <t>80% Cumplimiento del plan de Arquitectura de Referencia de T.I</t>
  </si>
  <si>
    <t>se elaboro documentación base marco de referencia de arquitectura basado en Marco de referencia de MINTIC</t>
  </si>
  <si>
    <t>https://icfesgovco.sharepoint.com/:f:/s/PAIDTI/Eh3OYITUlcJPh5GldtRHmkoB9v6U1SHPz6n9HgE31DReOg?e=bdMhnS</t>
  </si>
  <si>
    <t>Cantidad de artefactos desarrollados: 15/Cantidad de artefactos planeados: 15 -&gt; 80%</t>
  </si>
  <si>
    <t xml:space="preserve"> - Documento Accesabilidad
- Documento Apertura de datos
- Arquitecturas de referencia de sistemas de información
- Arquitecturas de solución de sistemas de información
- Definición estratégica de los Sistemas de Información
- Derechos patrimoniales sobre los sistemas de información</t>
  </si>
  <si>
    <t>https://icfesgovco.sharepoint.com/:f:/s/PAIDTI/EoyVL1V1q9NGl-yWoqwtXWoB9Kw4g9b49MGmr4eqcjzOBQ?e=zDsbCF</t>
  </si>
  <si>
    <t>%Avance Actividad: PInt1(100 x 0.15) +PInt2(100 x 0.15) + PInt3(100 x 0.2) + PInt4(100 x 0.3) + PInt5(100 x 0.20) = 100</t>
  </si>
  <si>
    <t xml:space="preserve"> ---Se culminó arquitectura de referencia para el sistema misional
- Se culminó la fase de definición de arquitectura de solución
-Fueron identificadas las brechas e iniciativas de solución entre las fases de diagnóstico y definición
-Consolidación del mapa de ruta de transformación</t>
  </si>
  <si>
    <t>https://icfesgovco.sharepoint.com/:f:/s/PAIDTI/EvLh7R_5FhhKu8cTbwOv2jYBaGbBm7YE3XlslGhgYjXDpQ?e=jqTc98</t>
  </si>
  <si>
    <t>% de avance en la elaboración de los documentos de lineamientos de interoperabilidad: 100%</t>
  </si>
  <si>
    <t>• Se cuenta con la infraestructura interna configurada de acuerdo a lo solicitado para la vinculación del Icfes a X-Road, sin embargo se requiere contar con el desarrollo de un servicio para integrarlo a dicha plataforma. Para esto, la SDA se encuentra adelantando el desarrollo del servicio web de consulta de resultados con base en la revisión y afinamiento de la especificación facilitada por la SI. 
• WS ANI - RNEC (consulta cédulas): Se cuenta con el desarrollo del cliente para consumir el servicio web de consulta de cédulas de ciudadanía. Dicho servicio se usará en el ajuste de las siguientes funcionalidades: Creación de usuario persona, Atención de solicitudes de edición de datos a través de la Unidad de Atención al Ciudadano y Auto gestión de los datos personales que pueden realizar los ciudadanos haciendo uso de su cuenta personal en el sistema PRISMA. Las demás funcionalidades se ajustarían en 2021, cuyo objetivo sería realizar la integración con la RNEC en el proceso de inscripción para las diferentes aplicaciones. 
• Se han continuado realizando las mesas de trabajo con las entidades respecto a los servicios de interoperabilidad y su integración a la Plataforma de Interoperabilidad del Estado:
   • MEN-ICFES: Conocer la actualización de los servicios web de SIMAT (Sistema Integrado de Matricula) a cargo del MEN dado que los migrarán a XRoad y, participar en las mesas de Asistencia técnica Gobierno Digital organizadas por el MEN para entidades adscritas y vinculadas, en particular la de Integración a GOV.CO.
   • ICETEX-ICFES-MINTIC: Viabilizar interoperabilidad ICFES - ICETEX para el proceso de  consulta de resultados de las Pruebas Saber a cargo del Icfes como insumo para el proyecto de crédito digital del ICETEX.
Con lo anterior se cumple la meta para la vigencia 2020. Como soportes se incluyen: Resultado análisis XRoad, Documentos de especificación de servicios remitidos por la SI a la SDA, Memorias de reunión, Correos electrónicos de solicitudes de información, Evaluación del nivel de madurez en interoperabilidad del Instituto - III Cuatrimestre.</t>
  </si>
  <si>
    <t>https://icfesgovco.sharepoint.com/:f:/s/PAIDTI/EkkpVogYP7dFuB4oX6M8oOYBK--FV_Cylppm731j5v_2hQ?e=lENg26</t>
  </si>
  <si>
    <t>Proyecto terminado</t>
  </si>
  <si>
    <t>https://icfesgovco.sharepoint.com/:f:/s/PAIDTI/EjRCzoaRzfxMiXxCnKjQo6wBM209J8mxYShiN_AWQTXTlg?e=dcV9wY</t>
  </si>
  <si>
    <t>Proyecto en su alcance del 50% terminado</t>
  </si>
  <si>
    <t>https://icfesgovco.sharepoint.com/:f:/s/PAIDTI/EqmbgEXVKCtFqahujRhHnt4BwaV4vuXdRpXheBnDnizwpQ?e=giXOO9</t>
  </si>
  <si>
    <t>#Parametrizaciones implementadas:2
#Parametrizaciones planeadas:2
2/2=100%</t>
  </si>
  <si>
    <t>Se desarrolló proyecto de parametrización de examenes, inscripción, recaudo y citación para pruebas de estado.</t>
  </si>
  <si>
    <t>https://icfesgovco.sharepoint.com/:f:/s/PAIDTI/EgQ0vzehPnhGnno97ykdn6EBqyEClcaMe5SABDyumdLHKw?e=4xKtSS</t>
  </si>
  <si>
    <t>#Reportes automatizados: 40/#Reportes solicitados por operaciones: 40
(40/40)*100= 100%</t>
  </si>
  <si>
    <t>Reportes basados en vistas de resultados de Saber 11 y Saber PRO-TYT basados en inscritos , Reportes de Saluds de Inscritos para Saber Pro exterior y Saber 11. Reportes de encuestas tecnicas de inscritos
Reportes de Actualización de Citados Extemporaneos Saber 11 Cal A. Reportes de seguimiento de EPA 3 a 11</t>
  </si>
  <si>
    <t>Ya esta completa desde el trimestre anterior</t>
  </si>
  <si>
    <t># Actividades Ejecutadas: 2/# Actividades Planeadas: 2
2/2=100%</t>
  </si>
  <si>
    <t>Proyección de inscritos de acuerdo a los últimos 10 años de Aplicaciones.  Examen Saber 11.</t>
  </si>
  <si>
    <t>https://icfesgovco.sharepoint.com/:f:/s/PAIDTI/Er0LHl8DK1NIvKa2j3gn6qoB3NP7VMzgKOwE1H44VkwcoA?e=UXi69S</t>
  </si>
  <si>
    <t># Actividades Ejecutadas: 1/# Actividades Planeadas: 1</t>
  </si>
  <si>
    <t>Tablero de presupuesto planteado.</t>
  </si>
  <si>
    <t>https://icfesgovco.sharepoint.com/:f:/s/PAIDTI/EtV2XR0wdPlHoFoJdEqy9ZcB8NF042UjUAQggq6lrzyPpQ?e=QNKFd6</t>
  </si>
  <si>
    <t>#Actividades Ejecutadas: 6/# Actividades Planeadas: 6
6/6=100%</t>
  </si>
  <si>
    <t>Se validaron las unidaes de información con las áreas del Instituto, los cuales se encuentran en el Catálogo de Unidades de Información</t>
  </si>
  <si>
    <t>https://icfesgovco.sharepoint.com/:f:/s/PAIDTI/Ei54Jr41-aNOph87tFtKfokB89UVU_b0XH0Pc16cA5LInQ?e=Lji5Qw</t>
  </si>
  <si>
    <t>actividades ejecutadas: 20/actividades planeadas:  20
20/20=100%</t>
  </si>
  <si>
    <t xml:space="preserve">Se  recoge toda la información asociada a las unidades de información trabjadas en la OLA1 - persona, resultados, pqr's y ficha técnica (Libro de Unidades de Información)
Se tiene la documentación asociada al  SGGD en la actualización aprobada (Documentación)
Se realizan las campañas pendientes asociadas a la socialización del Glosario (Martes de Tecnología)
Se realiza el cargue de  resultados de SABER PRO 2020
 </t>
  </si>
  <si>
    <t>https://icfesgovco.sharepoint.com/:f:/s/PAIDTI/EoSDTAZDHTBPp7OyW5ocrcMB2TnZ_eNvHZQ6jmj-h4L0bg?e=Y4WkDt</t>
  </si>
  <si>
    <t>"Número de mantenimientos realizados de acuerdo con el alcance definido en el Plan de mantenimeinto de servicios tecnológicos: 127
Número de mantenimiento programados de acuerdo con el alcance en el Plan de mantenimeinto de servicios tecnológicos:130
127/130=96,92%</t>
  </si>
  <si>
    <t xml:space="preserve">Se realizaron acciones de seguimiento al plan de mantenimiento de la siguiente forma:
- Servicios Basicos - 41
-Servicios especializados - 32
- Servicios de operación de datos - 14
- Servicios de operación aplicaciones - 18
- Servicios de operación Infraestructura -22
 </t>
  </si>
  <si>
    <t>https://icfesgovco.sharepoint.com/:f:/s/PAIDTI/Elzoz94d3W9Jp4Qa5pFi73ABkpLxDO2NDpu_pNORcbdxNQ?e=DuSDoR</t>
  </si>
  <si>
    <t>Numero de actividades Ejecutadas del plan de seguridad y privacidad de la información 28 / Numero de actividades Planeadas del plan de seguridad y privacidad de la información 29
28/29 = 96%</t>
  </si>
  <si>
    <t>101,05%</t>
  </si>
  <si>
    <t>Se ejecutó el plan de sensibilización y concientización de seguridad y privacidad de la información, se realizaron 19 sesiones de sensibilización en los comités primarios de las áreas con el fin de socializar la nueva política y manual de seguridad y privacidad de la información, se desarrolló el concurso Mejor Saber, Mejor Seguro mediante la participación en comité primarios y la segunda fase donde se selecciono a los ganadores, se aprobó mediante resolución la Política y Manual de Políticas de Seguridad del Sistema de Gestión de Seguridad de la Información, se elaboró, aprobó y divulgó la Política y Aviso de Protección de la Información de datos personales, se generaron y aprobaron mediante resolución los tres instrumentos de gestión de Registro de activos de información, índice de Información Clasificada y Reservada y Esquema de Publicación, los cuales fueron publicados, Se gestionaron y atendieron los planes de mejoramiento realizando los correspondientes ajustes a las fechas de cierre, reporte de avance y cierre de planes de mejoramiento. Se han atendido y gestionado los incidentes de seguridad de la información de manera eficiente de acuerdo con lo reportado. Se erealizó la revisión de los controles de la norma ISO 27001:2013 de acuerdo con los requerimientos del Instituto, así mismo se ejecutó el seguimiento a las herramientas de monitoreo.  Se realizó actualización de la normatividad aplicable a Seguridad y Privacidad de la Información frente a lo registrado en el normograma institucional, adicionalmente se realizó la creación y actualización de documentación de calidad para incidentes, respaldos, capacidad, grupos de interés, vulnerabilidades, entre otros. Se realizó la planeación y ejecución de la auditoria al Sistema de Gestión de Seguridad de la Información a todos los procesos de Instituto.  De igual forma se ejecutaron los tres cursos de seguridad de la información a desarrollar con los gestores, personal de desarrollo y líderes de TI. Se realizó el analisis y valoración de los riesgos de seguridad de la información con todos los procesos y se definieron los planes de tratamiento para la gestión de estos riesgos.</t>
  </si>
  <si>
    <t>https://icfesgovco.sharepoint.com/:f:/s/PAIDTI/Eg6oZy8TEFtNmH1jqJZ_LPEBxad36RFeNm0ugd47Ept2rg?e=yrAGG9</t>
  </si>
  <si>
    <t>Numero de actividades Ejecutadas del plan de tratamiento de riesgos seguridad y privacidad de la información 6 / Numero de actividades Planeadas del plan de tratamiento de riesgos de seguridad y privacidad de la información 10
10/10 = 100%</t>
  </si>
  <si>
    <t>Se realizó la revisión y actualización de la documentación donde se define la metodología institucional para el Análisis de Riesgos, en los cuales se incluyen los riesgos de seguridad y privacidad de la información, así mismo se realizó el ajustes y parametrización del módulo de gestión de riesgos en la herramienta institucional, donde se realiza el registro, análisis y valoración de los riesgos, se realizaron sensibilizaciones sobre la metodología para el Análisis de Riesgos de Seguridad y Privacidad de la información, Seguridad digital, ciberseguridad y Continuidad de TI a los gestores institucionales, lideres de proceso y colaboradores de diferentes áreas, se llevó a cabo la Identificación, documentación, análisis y valoración de Riesgos en la herramienta institucional, donde establecieron los planes de tratamiento para la mitigación de los riesgos, realizando la validación y medición de la efectividad de los controles y planes implementados, se realizó el seguimiento y los informes de seguimiento a la ejecución y cierre de los planes de tratamiento de los diferentes procesos</t>
  </si>
  <si>
    <t>https://icfesgovco.sharepoint.com/:f:/s/PAIDTI/EhB7bPNbRNtLlAZih31t2VABLhopI2xP-yV9beILWqPTqA?e=HxMwBi</t>
  </si>
  <si>
    <t>Cantidad de actividades planeadas: 158/Cantidades de actividades ejecutadas: 158
158/158=100%
Por cambios en el seguimiento en PV se autorizó la disminución de actividades frente a las mediciones anteriores</t>
  </si>
  <si>
    <t>Se ejecutaron las actividades necesarias para lograr los productos propuestos:
1) Implementación del laboratorio Innovacion
2) Procedimiento de Innovación 
3) Paquete de herramientas y tecnicas de innovación,
4) Metodologías de innovación y evaluación de prototipos, 
5) Ejercicios de innovación incluidos los que apoyan conceptualmente la construcción de la maqueta del nuevo sistema misional</t>
  </si>
  <si>
    <t xml:space="preserve"> 41 auditorias e Informes de ley / 41 auditorías e Informes de ley programados </t>
  </si>
  <si>
    <t xml:space="preserve">Se realizaron 41 Informes y Auditorías de un total de 41 Informes y Auditorías programados en el PAA. 
El Comité de Coordinación de Control Interno aprobó la versión N° 5 del Plan anual de auditorias para la vigencia </t>
  </si>
  <si>
    <t xml:space="preserve">Seguimiento al PAA vigencia 2020 con corte diciembre </t>
  </si>
  <si>
    <t xml:space="preserve">3 capacitaciones  realizadas / 2 capacitaciones programadas </t>
  </si>
  <si>
    <t>El 12 de mayo de 2020  se realizó capacitación de las 3 líneas de defensa en la Gestión Pública al Instituto  y  un Taller  deGeneralidades Marco Internacional para el Ejercicio Profesional de la Auditoria Interna,  realizado los días 13 y 14 de julio de 2020, asi como un 
Seminario de auditoría basada en riesgos realizado entre el 27 de octubre y el  10 de noviembre de 2020, en dichos seminarios se incluyó orientación de las tres lineas de defensa.</t>
  </si>
  <si>
    <t xml:space="preserve">12 transmisiones de la cuenta SIRECI realizados / 12 transmisiones de la cuenta SIRECI programados </t>
  </si>
  <si>
    <t>Se realizaron 12 transmisiones de 12 programadas en el PAA</t>
  </si>
  <si>
    <t>Se elaboró documento interno de analisis  diagnóstico  en la implementación de la línea de denuncia.</t>
  </si>
  <si>
    <t xml:space="preserve">(100%) de la meta trazada para el cuarto trimestre
(100%) de la meta total proyectada </t>
  </si>
  <si>
    <t xml:space="preserve"> 
Durante el 2020 el Grupo Interno de trabajo de la Unidad de Atención al Ciudadano se fortaleció por medio de seguimiento y monitoreo a las condiciones técnicas del centro de gestión de servicios, así tambien el reporte de incidencias opotunas que permiten generar acciones en pro de la ciudadania, analisis de datos de las PQRS para la toma de decisiones. Asimismo, en busca de la optimización de las líneas de trabajo y del fortalecimiento de este grupo, se modifica la distribución de los empleos que la conforman por medio de la Reslución 583 del 4 de diciembre de 2020. </t>
  </si>
  <si>
    <t>Se presentó la información referente al comportamiento de la PQRS ante el comité directivo.</t>
  </si>
  <si>
    <t xml:space="preserve">
Esta actividad se cumplió en el primer trimestre, teniendo en cuenta que se elaboró el autodiagnóstico NTC 6047 por parte de la Subdirección de Abastecimiento y Servicios Generales, de otro lado en el segundo trimestre se completó el autodiagnóstico de la NTC 5854 referente a los procesos de accesibilidad de la página web y de la cual está a cargo la Dirección de tecnología e Información y la UAC genera el acompañamiento de su ejecución. </t>
  </si>
  <si>
    <t>(50%) de la meta  para el cuarto  trimestre
(80%) del avance en la meta total proyectada</t>
  </si>
  <si>
    <t>Se realizo el seguimiento por parte de la Unidad al diagnóstico de la NTC 6047 elaborado por la Subdirección de Abastecimiento y Servicios Generales quien es el encargado de ejecutar las actividades allí señaladas, en el marco de dicho seguimiento se establecieron los avances en el marco de la implementación de las mejoras en accesibilidad citadas en la norma y  programadas por la Subdirección de abastecimiento.</t>
  </si>
  <si>
    <t>(100%) de la meta  para el cuarto  trimestre
(100%) del avance en la meta total proyectada</t>
  </si>
  <si>
    <t xml:space="preserve">
En el 2020 se realizó el seguimiento por parte de la Unidad al diagnóstico de la NTC 5854 elaborado y ejecutado  por la Dirección de Tecnología e Información, el cual se registró mediante mesas de trabajo y actas los productos resultado de la implantación de la NTC 5854 en el portal de la entidad y sus micrositios. </t>
  </si>
  <si>
    <t>Esta actividad se cumplió desde el  primer trimestre, se  elaboró el diagnóstico para definir la estrategia de racionalización de trámites 2020, de la misma manera se realizó la gestión para consolidar el cronograma de trabajo que permitó el seguimiento.</t>
  </si>
  <si>
    <t xml:space="preserve">Para el último trimestre, se realizó el seguimiento y documentación de las actividades registradas para el desarrollo de esta estrategia, como resultado de dicho  seguimiento se evidencio la necesidad de actualizar al cronograma de trabajo para la estrategia de la racionalización de acuerdo con las actividades allí descritas. </t>
  </si>
  <si>
    <t xml:space="preserve"> De acuerdo con el seguimiento realizado en el marco de la estrategia de racionalización,  la Dirección de Tecnología e Información confirma el cumplimiento y envío de la  información  necesaria   entre ello formatos de solicitud para acceso a su ambiente de pruebas con la RNEC, como resultado de la validación de la Resgitraduria,  se evidencia la necesidad de ajustar el cronograma establecido, el cual se hace mediante comunicación interna 20205000056463. No obstante se han realizado diversas actividades cómo la creación de usuario persona en donde el objetivo es validar la información durante el proceso de creación de usuarios del sistema PRISMA, para minimizar las correcciones necesarias en los procesos de inscripción, citación y publicación de resultados. De la misma manera se busca generar la auto gestión de los datos personales que pueden realizar los ciudadanos haciendo uso de su cuenta personal en el sistema PRISMA y esto busca reducir la cantidad de PQRS de corrección de dato. 
</t>
  </si>
  <si>
    <t>(100%) de la meta  para el cuarto trimestre
(100%) del avance en la meta total proyectada</t>
  </si>
  <si>
    <t xml:space="preserve">Se realizo la publicación de la segunda versión del Plan de Participación Ciudadana 2020, y se realizó el Monitoreo para el III Cuatrimestre 2020. </t>
  </si>
  <si>
    <t>En el cuarto trimestre se realizaron un total de 40 campañas sobre 185 de todo el año, con lo cual se cumple la meta de las 185 campañas proyectadas. Debido a la emergencia sanitaria, se han modificado los calendarios de pruebas y se han realizado actividades que no se tenían contempladas.</t>
  </si>
  <si>
    <t>Estrategia de divulgación del Seminario Internacional 2020: https://drive.google.com/drive/folders/1r58OHrgGveqgc65YsDD7bv5n8Vuzhdvb?usp=sharing, Estrategia Evaluar para Avanzar 3º a 11º https://www.icfes.gov.co/nl/inicio/-/asset_publisher/KIDrCFycXolG/blog/el-ministerio-de-educacion-y-el-icfes-anuncian-la-estrategia-evaluar-para-avanzar-3-a-11-
Comunicado: https://bit.ly/3i0JL1x
Avance en Estrategia de Pagos electrónicos. 
https://drive.google.com/drive/folders/1FzvALDX7GFTlGeiuiFM2Y90Fxf4K6sKQ?usp=sharing
Avance Estrategia quédate en casa.
https://bit.ly/3gINpNC
Avance Estrategia Agéndate con el Icfes.  
https://drive.google.com/drive/folders/1wb0TNoJ00aqP_Y9kFNFmF3PW9zWYRlp6?usp=sharing
Estrategia Balance de Saber TyT: https://drive.google.com/drive/folders/14vAwBjF0HeGMwl8wPak-_2rHGIacvvPz?usp=sharing Comunicado de prensa: https://bit.ly/3i3qWej
Estrategia Videos Historias Icfes:
https://drive.google.com/drive/folders/1tApuFpyAt3gVE5ooJegHnkO44eXbQC_C?usp=sharing. Estrategia de compromiso ético:https://drive.google.com/drive/folders/1_gIBxV-GrbxPFb33ZedsPqjSfEv41dyH?usp=sharing  Estrategia Ampliación plazo Saber Pro y TyT Segundo Semestre: https://drive.google.com/drive/folders/1ONJAzrE9R_hPOUFct0W7Exbv709pw7aF?usp=sharing     Estrategia 3 a 11 evaluar para avanzar:https://drive.google.com/drive/folders/18sDf1nqGneZJIhs_t0t2DkBTv8W9INDS?usp=sharing     Estrategia financiación pruebas Saber 11: bit.ly/366byLH</t>
  </si>
  <si>
    <t>´Matricúlate'  feria virtual de educación: https://drive.google.com/drive/folders/1ZvfLOl_PW-0GMbmuBrDXWESa3lVlW6s1?usp=sharing       Conferencia: https://youtu.be/3AR9jb8okXU Se realizaron 20 transmisiones de  FB Live de distintas tématicas.</t>
  </si>
  <si>
    <t>En el cuarto trimestre del 2020, logramos un 90% sobre la meta propuesta. Se realizó el evento de Rendición de cuentas de la mano del MEN (evento sectorial), ya se está realizando el informe que quedará publicado en enero del 2021 y se están revisando 3 actividades que debido a la emergencia sanitaria, no fueron posible de realizar en el transcurso del año.</t>
  </si>
  <si>
    <t>Plan de trabajo construido y aprobado
Construcción de instrumento de medición de la madurez de la AE en el Icfes, aplicación y análisis de resultados
Documento de Arquitectura Empresarial
100% ejecutado / 100% meta
Avance AE: 100%, descompuesto así:
1. 100% del plan de trabajo.
2. 100% del diagnóstico del nivel de madurez.
3. 100% de implementación de un primer concern de AE.
4. 100% de implementación de un segundo concern de AE.</t>
  </si>
  <si>
    <t>El plan de trabajo quedó establecido y aprobado.
Se hizo diagnóstico del nivel de madurez de la Arquitectura Empresarial en el Icfes, con la participación de miembros del equipo de AE.
Se implementó un primer concern en la herramienta PlanView Enterprise One, relacionado con el apoyo de las aplicaciones informáticas a los procesos de negocio, lo cual llevó a la redefinición de la Cadena de valor Integral y Compartida del Icfes.
Se construyó un segundo concern relacionado con la problemática en el proceso de Inscripción a  pruebas de evaluación del Icfes.</t>
  </si>
  <si>
    <t>Documento que contiene el tercer avance del modelo de Arquitectura Empresarial del Icfes, enviado por correo a Luis Colorado, Jefe de la OAP y publicado el 15 de diciembre de 2020, disponible en la Carpeta de la oficina asesora de planeación: Backus OAP\Backus OAP\2020\TRD 2020\REPOSITORIO DE AE – ICFES \Productos</t>
  </si>
  <si>
    <t>Durante este período de reporte se tenía programado montar en la plataforma de PlanView,  los proyectos definidos teniendo en cuenta pruebas de estado, proyectos de evaluación y proyectos estratégicos.</t>
  </si>
  <si>
    <t>Durante este período de reporte se tenía programado montar en la plataforma de PlanView,  los proyectos definidos teniendo en cuenta pruebas de estado, proyectos de evaluación y proyectos estratégicos. Se logró este objetivo contando en la actualidad con la información en la plataforma:
1. Examen saber 11B, pre saber y validación 2020.
2. Examen saber 11A, pre saber y validación 2020.
3. Examen saber TyT. primer semestre 2020.
4. Examen Saber PRO TyT y Saber PRO TyT Exterior 2020
5. PONAL Mayores 2do Semestre 2020
6. Evaluar para Avanzar 3°-11 - MEN 2020
7. PONAL Mayores 1er semestre 2020
8. República Dominicana 12° 2020
9. Universidad de los Andes - ítems
10. Ministerio de Vivienda TyT 2020
11. Planeación téc. e instrum. para ENILSE - INSOR.
12. PONAL Patrulleros 2020.
13. Rediseño Institucional
14. Construcción de la agenda de nuevas mediciones.
15. Produc. y aplicación instrum. de eval. Inclusión
16. Diseñar e implementar cadena valor investigación.
17. Definición Sistema y Método financiero Servicios.
18. Innovación tecnológica para producción y aplicación
19. Implementación acciones estratégicas PETI.
20. Reformul. procesos con base en cadenas de valor.</t>
  </si>
  <si>
    <t>Estos proyectos se encuentran en la herramienta PlanView 
https://icfes.pvcloud.com/</t>
  </si>
  <si>
    <t>Construcción de instrumento de medición de la madurez de la AE en el Icfes, aplicación y análisis de resultados</t>
  </si>
  <si>
    <t>100%%</t>
  </si>
  <si>
    <t>Se realizo el monitoreo de las acciones del plan de gestión de conocimiento y consolido el reporte en Daruma​ en el cual se especifica el desarrollo de las actividades de : Elaboración del instrumento para la priorización de roles clave.
*Actualización y realización de la metodología para lecciones aprendidas.
*Realización y acompañamiento al curso de desarrollo de habilidades de innovación.
*Participación de la construcción del repositorio de familia Icfes.
*Elaboración de la revista Enlace.
*Participación en la estructuración del único repositorio del instituto "Familia Icfes"
*Planeación de la semana de innovación</t>
  </si>
  <si>
    <t>Sitio en línea Familia Icfes / Gestión del Conocimiento y Carpeta Oficina Asesora de Planeación: Backup 2020 OAP/ TRD2020/</t>
  </si>
  <si>
    <t>Avance a la implementación de la estrategia comercial: 100%</t>
  </si>
  <si>
    <t>Implementación de ajustes realizados por la Dirección de Evaluación a los brochures de servicios. ​
Brochures de servicios diagramados. ​
Construcción de piezas para Mailing sobre los servicios de ‘Desarrollo y aplicación de pruebas’, ‘Consultoría en construcción de pruebas’ y ‘Consultoría en investigación sobre evaluación y calidad educativa’. ​
Presentación a la Dirección General del levantamiento de información sobre el análisis y perfilamiento de proyectos potenciales para la educación Superior ‘reportes Saber 11’ y ‘Prueba diagnóstica en educación superior’. ​
Construcción del formato ‘Requerimientos para el desarrollo de proyectos de evaluación’ que tiene como objetivo detallar las especificaciones técnicas de potenciales proyectos de evaluación. ​
Levantamiento de información sobre análisis y perfilamiento de clientes potenciales ‘Fundaciones’ y ‘Fuerza Aérea’ ​(Acta de reunión N° 5 " Rueda de negocios y análisis y perfilamiento de clientes potenciales- Fundaciones y Fuerza Área-")
Construcción de dos encuestas de satisfacción, una para la etapa precontractual y otra para la etapa de ejecución de los proyectos.​</t>
  </si>
  <si>
    <t>Carpeta Oficina Asesora de Planeación: Backup 2020 OAP/ TRD2020/ SERIE PROYECTOS / SUBSERIE PLANEACIÓN / GESTIÓN/ ESTRATÉGIA COMERCIAL</t>
  </si>
  <si>
    <t>Recepción de 3 Brief (Armada Nacional, MEN y  SENA)</t>
  </si>
  <si>
    <t>06/10/2020 Recepción del Brief por parte de la Armada Nacional para aplicar talleres específicos para el conocimiento y entendimiento a profundidad del Examen de Estado de Calidad de la Educación Superior.​
23/10/2020 Recepción del Brief por parte del Ministerio de Educación Nacional para la evaluación del Proyecto Todos Aprender – PTA.​
12/11/2020 Y 4/12/2020  Recepción del Brief por parte del SENA para la construcción de ítems de las pruebas de selección para ingreso a la Formación Profesional Integral.​</t>
  </si>
  <si>
    <t>Carpeta Oficina Asesora de Planeación: Backup 2020 OAP/ TRD2020/ SERIE PROYECTOS / SUBSERIE EJECUCIÓN DE PROYECTOS/ PTA MEN/ APOYO A LA GESTIÓN / FICHA TECNICA</t>
  </si>
  <si>
    <t>80% ejecutado / 75% meta</t>
  </si>
  <si>
    <t>Como parte del seguimiento a la estrategia la Oficina Asesora de Planeación se subieron a la herramienta PlanView los 8 proyectos estratégicos priorizados para el 2020 y se ha venido realizando el seguimiento de acuerdo con lo planeado por cada responsable de proyecto. De igual forma se ha realizado seguimiento a los indicadores estratégicos institucionales y se han presentado los resultados de forma mensual a la Dirección General.</t>
  </si>
  <si>
    <t>Link de la herramienta PlanView:  Herramienta PlanView - ruta: https://icfes.pvcloud.com/planview  estrategias-proyectos</t>
  </si>
  <si>
    <t>(Avance del plan de trabajo ejecutado:100/ Avance del plan de trabajo proyectado a la fecha:100) * 100</t>
  </si>
  <si>
    <t xml:space="preserve">Durante el cuarto trimestre, frente a la revisión del modelo del Esquema Tarifario se consolido el documento de análisis que incluye el diagnóstico normativo y conceptual, caracterización de la población y escenarios de alternativas de actualización del esquema, como producto final y entregable de la actividad No. 2 del proyecto estratégico 3.2.1: Definición del Sistema y Método financiero de los servicios a cargo de la OAP, así como, la respectiva documentación de las presentaciones realizadas durante vigencia con las propuestas de ajuste; dando por finalizado y cumplida la actividad del PAI.  </t>
  </si>
  <si>
    <t>Carpeta Oficina Asesora de Planeación: TRD 2020/ 30. SERIE PROYECTOS / SUBSERIE PROYECTOS ESTRETGICOS / PROYECTO 3.2.1 / Actividad No. 2 / 201215_PRODUCTO FINAL</t>
  </si>
  <si>
    <t>1. Elaboración del informe de gestión Institucional (Se debe publicar en  el link de transparencia al 31 de enero del 2021).
2. Elaboración del informe trimestral de gestión de los procesos.
3. Elaboración de infografía de gestión - Icfes en Cifras</t>
  </si>
  <si>
    <t>1.https://www.icfes.gov.co/web/guest/informes-de-gestion-evaluacion-y-auditoria
2.https://www.icfes.gov.co/web/guest/metas-objetivos-e-indicadores-de-gestion
3.https://www.icfes.gov.co/web/guest/politicas-lineamientos-y-manuales</t>
  </si>
  <si>
    <t xml:space="preserve">Se finaliza el esquema para el documento propuesto.
Se complementa con la propuesta de procedimiento denominado "administración del sistema de gestión", correspondiente al  nuevo proceso Direccionamiento Estratégico, en el marco de la Reformulación de Procesos </t>
  </si>
  <si>
    <t xml:space="preserve">Carpeta Oficina Asesora de Planeación: TRD 2020/24 SERIE MANUALES INSTITUCIONALES/7 SUBSERIE MANUALES DEL SISTEMA DE GESTION DE CALIDAD/ Propuesta Manual MIPG Icfes
</t>
  </si>
  <si>
    <t>Se realizó el 3 monitoreo cuatrimestral al plan anticorrupción  y de atención al ciudadano.</t>
  </si>
  <si>
    <t>Se realizan 4 monitoreos  en el 2020, con periodicidad  trimestral, cumpliendo así con todos los monitoreos necesarios en la vigencia a los riesgos de corrupción. No se manifiesta materialización de ninguno en la vigencia</t>
  </si>
  <si>
    <t>Carpeta Oficina Asesora de Planeación: TRD 2020/Serie 20. Modelo Integrado de Planeación y Gestión/Subserie Gestión de Riesgos/Monitoreo Riesgos/Trimestre 4</t>
  </si>
  <si>
    <t>Tercer monitoreo cuatrimestral al plan anticorrupción y de atención al ciudadano</t>
  </si>
  <si>
    <t>Durante este periodo se desarrollaron los 3 encuentros planeados para el periodo de seguimiento, en los cuales se fomentó la transferencia de conocimiento en referencia al tema de Gestión del Conocimiento, Necesidades y Expectativas y Balance de todos los temas planteados en la vigencia 2020 (evento de cierre).</t>
  </si>
  <si>
    <t>Número de documentos de trabajo o artículos de investigación publicables y/o socializables proyectados: 5
Número de documentos de trabajo o artículos de investigación publicables y/o socializables generados:4
Resultado: 80%</t>
  </si>
  <si>
    <t>Como resultado de la Agenda de Investigación definida desde la Oficina de Investigaciones, se terminó la ejecución de los siguientes proyectos:
-Aislamiento Geográfico y Desempeño de las Escuelas Rurales en Colombia​.
 -Information and student Preferences for Higher Education: Evidence from a Randomized Experiment in Colombia.
-Relación entre el desempeño académico y los Cinco Rasgos de la Personalidad: evidencia para el contexto colombiano en la educación superior .
-Diferencias de género en preferencias por carreras STEM: Evidencia de un Experimento de Elección Discreta en Colombia.
Para un total de 4 documentos finalizados.</t>
  </si>
  <si>
    <t xml:space="preserve">Documentos de trabajo </t>
  </si>
  <si>
    <t xml:space="preserve">Cantidad de respuestas Totalmente de acuerdo (8599) +Cantidad de respuestas Parcialmente de acuerdo (1963): 10562
Total de respuestas: 11685
Resultad: 90.39%
</t>
  </si>
  <si>
    <t>El Seminario Internacional sobre Calidad de la Educación se realizó de manera virtual y contó con una amplia difusión entre los públicos de interés, alcanzando cerca de 3000 personas inscritas, entre estudiantes, profesores de colegio y universidades, investigadores, hacedores de política pública y demás.</t>
  </si>
  <si>
    <t>Encuesta de satisfacción del seminario
Página web</t>
  </si>
  <si>
    <t xml:space="preserve">A raíz de la divulgación, que consistió en la publicación de piezas publicitarias en redes sociales y realización de Facebook Live, se recibieron en total 63 propuestas de grupos de investigación y 8 de estudiantes de posgrado. Resultaron ganadores de la convocatoria tres grupos de investigación, cuatro estudiantes y un grupo docente </t>
  </si>
  <si>
    <t>Sección de convocatorias en página web</t>
  </si>
  <si>
    <t>Espacios de socialización con la comunidad académica planeados/Espacios de socialización con la comunidad académica elaborados
4/4*100%: 100%</t>
  </si>
  <si>
    <t>Se presentó el avance del Instituto en la medición de Habilidades Socioemocionales en la Mesa  de Competencias Socioemocionales del DNP</t>
  </si>
  <si>
    <t>https://icfesgovco-my.sharepoint.com/:b:/g/personal/lsantiusti_icfes_gov_co/EQqZUe6HFUhMkRZPyVoOdX8BKUfEYsNwGJ0voQeKRMTX4A?e=zJ06Qm</t>
  </si>
  <si>
    <t xml:space="preserve">Se llevó a cabo la participación en la mesa de Competencias Socioemocionales del DNP para la articulación de entidades </t>
  </si>
  <si>
    <t>https://icfesgovco-my.sharepoint.com/:b:/g/personal/lsantiusti_icfes_gov_co/EWvVSiMsWpxDkFsKhWihV80B_YQ0zL1yg-6dnPyv2tsfug?e=ukWQi7</t>
  </si>
  <si>
    <t>Se llevó a cabo la asistencia y participación en el Taller para la construcción de propuesta de articulación de la ruta de promoción de Competencias Socioemocionales</t>
  </si>
  <si>
    <t>https://icfesgovco-my.sharepoint.com/:b:/g/personal/lsantiusti_icfes_gov_co/Ee5-tl-3h4BFvu1pXLOzwZ4Bn-J57gp23sPQ6GSoypYnaw?e=Jc65ur</t>
  </si>
  <si>
    <t>% de avance en la estrategia metodológica planeada/% de avance en la estrategia metodológica elaborada: 100%</t>
  </si>
  <si>
    <t>AnalisisCualitativo_200810_VF
AnalisisCualitativo_200814
Rediseño_SB359_2019_v0917
https://icfesgovco-my.sharepoint.com/personal/lsantiusti_icfes_gov_co/_layouts/15/onedrive.aspx?id=%2Fpersonal%2Flsantiusti%5Ficfes%5Fgov%5Fco%2FDocuments%2FEvidencias%20PA%202020%2F3%20trimestre
https://icfesgovco-my.sharepoint.com/personal/jcalderon_icfes_gov_co/_layouts/15/onedrive.aspx?id=%2Fpersonal%2Fjcalderon%5Ficfes%5Fgov%5Fco%2FDocuments%2FExperimentos%20SB359%202019%2FEntregables%5F08122020&amp;ct=1608682843890&amp;or=OWA-NT&amp;cid=804d3198-d3b2-f664-a0ba-c328704defe9&amp;originalPath=aHR0cHM6Ly9pY2Zlc2dvdmNvLW15LnNoYXJlcG9pbnQuY29tLzpmOi9nL3BlcnNvbmFsL2pjYWxkZXJvbl9pY2Zlc19nb3ZfY28vRW40ZS1BUElFQ2RCaEwtdlgyZ2tvUHNCMmV6TzFwRkRoc1FvUHdkUEtrQ0Rrdz9ydGltZT1YUkU2bHRpbTJFZwRedise%C3%B1o_SB359_2019_v%2022%2012%202020</t>
  </si>
  <si>
    <t>Se finalizaron los análisis estadísticos relacionados y se realizaron las revisiones de las categorías de análisis desde las contrucción de los ítems. Tambien se revisaron los diccionarios asociados al proceso</t>
  </si>
  <si>
    <t xml:space="preserve">Se finalizó el documento detallando los pasos de la metodología de análisis propuesta </t>
  </si>
  <si>
    <t xml:space="preserve">
Monitoreo efectuado al alistamiento de los procesos propios de evaluación para las aplicaciones a realizar/ 
Monitoreo planeado al alistamiento de los procesos propios de evaluación para las aplicaciones a realizar *100%
=8/8*100%</t>
  </si>
  <si>
    <t>Se realizó seguimiento a las diferentes tareas establecidas por los consorcios internacionales para el desarrollo de las pruebas según lineamientos establecidos por los mismos. Asistencia a reuniones de preparación para los pilotos de PISA 2022, ICCS 2022 y del módulo de lenguas extranjeras de PISA 2025. Se finalizó el proceso de adaptación de items de ICCS y las adaptaciones fueron aprobadas por el consorcio (el proceso de validación de la traducción está próximo a finalizar). Se está finalizando tambien el proceso de revisión y ajuste de los informes de resultados de PISA Global Competence y TALIS Vol II; además, se comenzó con la elaboración del reporte de SSES para Bogotá.</t>
  </si>
  <si>
    <t>Desde la DE, se asistió como NPM a las reuniones de preparación para la entrega de resultados de TVS y al lanzamiento internacional de resultados de PISA Global Competence. Asimismo, el equipo participó en los diferentes webinars de preparación para el piloto de Lenguas extranjeras de PISA, el piloto de ICCS y de PISA, así como distintas reuniones asociadas a PISA para Establecimientos Educativos, SSES y TVS.</t>
  </si>
  <si>
    <t>2. Informes nacionales (Pro, 11°, SENA, TyT, INSOR).
•	Informe nacional 11°: Este informe se ajustó durante el último trimestre del año, se hicieron varias revisiones y ajustes (ejercicio validado con la SE), finalmente se llegó a su diagramación.
•	Informe Nacional Saber TyT y PRO: Estos informes se ajustaron durante el último trimestre del año, se hicieron varias revisiones y ajustes, (ejercicio realizado por la SE), finalmente se llegó a su diagramación.
•	Informes por módulos específicos Saber Pro y TyT: Construcción y diagramación final.
•	Informes por módulos genéricos Saber Pro y TyT: Construcción y diagramación final.
3. Prototipos de reportes de resultados  
•	Reportes individuales Saber 11°: avance del 100%, en el que falta la revisión final de los percentiles y la publicación.
•	Reportes individuales Saber Pro: 60% este avance que es el mismo de los reportes individuales Saber TyT corresponde a la revisión de hallazgos de los grupos focales, validación de contenidos y posibles mejoras a incluir en la visualización, presentación del primer esquema de contenidos a la subdirectora, ajustes al primer esquema, envío de los contenidos para diagramación, diagramación del primer mockup, envío para revisión de la subdirectora, ajustes al primer mockup y ajustes al mockup. Quedando pendiente aplicación de test de usuario, el ajuste al mockup con base en esos test de usuario, las revisiones y ajustes correspondientes y envío a la Subdirección de Desarrollo de Aplicaciones.
•	Reportes agregados Saber 11°: tenemos un avance del 60% correspondiente a la revisión de hallazgos de los grupos focales, validación de contenidos y posibles mejoras a incluir en la visualización, presentación del primer esquema de contenidos a la subdirectora, arquitectura de datos, presentación de contenidos al visualizador de datos, construcción de la primera versión del tablero de visualización, el paso a seguir es revisar y ajustar esa primera versión, realizar los test de usuario para validar contenidos, hacer los respectivos ajustes, enviar a revisión, integración y finalmente la publicación del visualizador.
•	Reportes agregados Saber Pro y TyT: y finalmente para este reporte tenemos un avance del 12%, en el que se ha realizado la revisión de hallazgos de los grupos focales, validación de contenidos y posibles mejoras a incluir en la visualización, presentación del primer esquema de contenidos a la subdirectora. Queda por delante arquitectura de datos, presentación de contenidos al visualizador de datos, construcción de la primera versión del tablero de visualización, revisión y ajustes de la primera propuesta, test de usuario para validar contenidos y sus ajustes, presentación del tablero a la subdirectora, presentación a la dg y de, la integración del tablero de visualización a la página web y la publicación. 
4.1 Establecimientos educativos: Implementación del despliegue nacional con equipos de las Secretarías de educación (líderes de calidad y de evaluación), y con docentes y directivos docentes de 1078 EE focalizados por haber disminuido en la categoría de clasificación de planteles en 2020.  Se realizó la divulgación mediante dos mecanismos: 
a) Equipos de las secretarías de educación.
b) EE con acceso a internet.
c) EE sin acceso a internet. Se les entregó una USB con la información de la estrategia a 270 EE focalizados. LA información entregada reposa 
4.2 Secretarías de educación certificadas:Divulgación de los análisis de resultados del Examen Saber 11º en el periodo 2017 a 2019: Implementación del despliegue nacional con equipos de las Secretarías de educación (líderes de calidad y de evaluación), y con docentes y directivos docentes. 
5. Guías para replicar talleres /encuentros regionales Saber de análisis de resultados: Se realizó un documento de caracterización a las ETC, que indica de qué forma la clasificamos, algunas necesidades y guía para acciones de próximas vigencias.
6. Grabación de cada sesión de los encuentros regionales: Se cargó la información que se socializó con los usuarios.</t>
  </si>
  <si>
    <t xml:space="preserve">2. Informes nacionales (Pro, 11°, SENA, TyT, INSOR).  
•	Informe nacional 11°:https://icfesgovco.sharepoint.com/:f:/s/sayd2020/EgOmvgKnz7dKgyBngWpujkUB6KfnI20oFb1vn53aDIZY9g?e=hqBR06
•	Informe Nacional Saber TyT y PRO: 
TyT:https://icfesgovco.sharepoint.com/:f:/s/sayd2020/EgOxhkzt0URIsgaxU5lUK9sBzKCp3ilkxcugwjnIvCdC6A?e=HwX41Q
Pro: https://icfesgovco.sharepoint.com/:b:/s/sayd2020/EXAbIFL9zfFBljqxgVNNgMEB4NYDhYFYO15BctQM8BTSlg?e=IY0qgj
•	Informes por módulos específicos Saber Pro y TyT: 
PRO: https://icfesgovco.sharepoint.com/:f:/s/sayd2020/Eg5BNqeR-FNAr6WqqvqN-OkBSXa2MTY0sLtIamLiryil5A?e=FKdWFy
TyT: https://icfesgovco.sharepoint.com/:b:/s/sayd2020/EexuVaYoR3NJgySJ75gKXucB2Rs5cnR7hrv45vXBcq-gqQ?e=HBgGB0
•	Informes por módulos genéricos Saber Pro y TyT: 
PRO:https://icfesgovco.sharepoint.com/:f:/s/sayd2020/EjWViTHx6wtIgrMUGiV1Rv4BcwKdUN2SsuXnu3TJF1zGiA?e=cs5grq
TyT:https://icfesgovco.sharepoint.com/:f:/s/sayd2020/EkLIvLYiJRtLtRoN8zdH1wUBRo8423OhLsU6El1ksD5PfA?e=I1FDBK
3. Prototipos de reportes de resultados  
Prototipo Pro: https://www.figma.com/proto/38BVHV192SVLGGhb6MIec3/Reporte-Saber-Pro?node-id=2285%3A19763&amp;scaling=scale-down-width
Prototipo TyT: https://www.figma.com/proto/NNRvOv1oLaPKl1ZDixxenx/Reporte-Saber-TyT?node-id=2285%3A19763&amp;scaling=scale-down-width
Propuesta:https://icfesgovco.sharepoint.com/:f:/s/sayd2020/Enapoie7VbxEiLEjMM0Db7gBWmrbNowHzJB87xVFp8d54w?e=P1thXX     
•	Reporte de resultados agregado de Saber 11°:  https://icfesgovco-my.sharepoint.com/:w:/g/personal/lecardona_icfes_gov_co/Ea2B699LZBREuOzrANypmB4BF1I5pupKVR5zYdu2NTWUWQ?e=e9lhfx
•	Reporte de resultados individual de saber 11°: 
Navegable: https://www.figma.com/proto/IvJ9RZMzzg3Wx3SNc4mVIx/Reporte--Saber-11-v4-(Ajustes-dise%C3%B1o)-(Copy)?node-id=561%3A683&amp;scaling=scale-down-width
Variables: https://www.figma.com/file/q5vKc15PBuUP9r4soeRSTD/Variables---Reportes-S-11?node-id=0%3A1
4.1 Establecimientos educativos: 
a)https://icfesgovco.sharepoint.com/:f:/s/sayd2020/EsrDscQxy8tGlJWa_jT0b14B51OC3zeoE3omXdJc9qpVzQ?e=F78TD2
b) https://icfesgovco.sharepoint.com/:f:/s/sayd2020/ElGxt4-QsBpNiHiRj8SLwNABOj7qYJVrZwCR_3pxsTc6NQ?e=yfIm2u
c)https://icfesgovco.sharepoint.com/:w:/s/sayd2020/EUacMeIF789IluNYr2fzCDwBqXrZKCY84-1EzopzA7vwsA?e=GKudph
4.2 Secretarías de educación certificadas: https://icfesgovco.sharepoint.com/:f:/s/sayd2020/EsrDscQxy8tGlJWa_jT0b14B51OC3zeoE3omXdJc9qpVzQ?e=F78TD2
5. Guías para replicar talleres /encuentros regionales Saber de análisis de resultados: https://icfesgovco.sharepoint.com/:p:/s/sayd2020/ESKc6z-YMKlFl2jZYZIghoIBF4vh9quKLkL3Z8c6AQGMGg?e=liJQ91
6. Grabación de cada sesión de los encuentros regionales:  https://www.icfes.gov.co/nl/divulgacion-2020 </t>
  </si>
  <si>
    <t>1. Madres, padres y cuidadores: Se finalizó la construcción, edición y producción de los videos y las piezas de divulgación para madres padres y cuidadores. 
2. Facebook live cuando existan resultados individuales o agregados: Se realizaron 5 Facebook Live que pretendían presentar los resultados del Examen Saber 11° de las pruebas de inglés, lectura crítica, sociales y ciudadanas, ciencias naturales y matemáticas. 
3. Guías para replicar sesiones con madres, padres y cuidadores: Se realizaron lo guiones para los diferentes vídeos que se entregaran a los usuarios.
4. Grabación de cada sesión de los encuentros regionales: Se generaron los enlaces en YouTube para los videos de madres, padres y cuidadores.
5. Infografías, documentos.</t>
  </si>
  <si>
    <t>1. Madres, padres y cuidadores: https://icfesgovco.sharepoint.com/:f:/s/sayd2020/EjVsx5uvY49Gs9F-Msi9wG4BArFvKIZqiLyOQeqznjqlGA?e=VaGlfw
2. Facebook live cuando existan resultados individuales o agregados. 
Inglés:https://www.facebook.com/watch/live/?v=2908786639343191&amp;ref=watch_permalink
Lectura Crítica:
1.	https://www.facebook.com/watch/live/?v=289696919126900&amp;ref=watch_permalink
2.	https://www.facebook.com/watch/live/?v=760262281235626&amp;ref=watch_permalink
3.	https://www.facebook.com/watch/live/?v=4695827953821378&amp;ref=watch_permalink
Sociales y Ciudadanas:https://www.facebook.com/watch/live/?v=802525233627708&amp;ref=watch_permalink
Ciencias Naturales:https://www.facebook.com/watch/live/?v=205473227714682&amp;ref=watch_permalink
Matemáticas:https://www.facebook.com/watch/live/?v=646887935984966&amp;ref=watch_permalink
Contenidos de los FBL:https://icfesgovco.sharepoint.com/:f:/s/sayd2020/EshimlVCqdZFmfFCFFxXD0gBfHh03RA8T6l-a5CBypH9BQ?e=aqYUnT
3. Guías para replicar sesiones con madres, padres y cuidadores.
	https://icfesgovco.sharepoint.com/:w:/s/sayd2020/EdAunD8lq09BkY4vv8oEzMoBff3CfZzkKw0HvZOoHuBHJQ?e=pFpno3
	https://icfesgovco.sharepoint.com/:w:/s/sayd2020/EReH8RpkLxlKqlDWoxe3wg0BMe2dYs_AGABNfk7qQ52KsA?e=Kr4hrb
	https://icfesgovco.sharepoint.com/:w:/s/sayd2020/Ecij7KxcoflMlQ5mFric7uEB_5xnEWrFd_7GqQ41cgmxug?e=fby19H
	https://icfesgovco.sharepoint.com/:w:/s/sayd2020/EctTKAmo-7JPh5OFm4KFX0cB50KclSHybJfHlzn1Klw7ow?e=tpAECB
	https://icfesgovco.sharepoint.com/:w:/s/sayd2020/EXZ93mNCCglDhbgkWkICrc8BiDbz6c-XfQwPI_JPsQTyWg?e=BNyQEb
	https://icfesgovco.sharepoint.com/:w:/s/sayd2020/ESJhJOXrrBRDjvJMsdcnCaABSK9bfrhMs_YKMOJQtSrxhQ?e=fadpUo
4. Grabación de cada sesión de los encuentros regionales: https://icfesgovco.sharepoint.com/:t:/s/sayd2020/EZKtFGHJXzlBmtMlGpxOV04BJzoKvwIeg_gwwX7QIixljA?e=ULsdX2
5. Infografías y documentos
EPA
https://icfesgovco.sharepoint.com/:p:/s/diseosayd/EREruvTC6SVBlQmDOKE5DNEBodWyYiuwbayBhBDlhzZW5w?e=5yCmg2
https://icfesgovco.sharepoint.com/:i:/s/diseosayd/Eepc7pK_8iRApYGLxx3jsWUBgcYpjj_NHB9joz6jX6cvwQ?e=ryB92i
https://icfesgovco.sharepoint.com/:i:/s/diseosayd/Efnrx93m5xhIlVg8qt5q0GkBfxmiKl6UfGR3Zek6jNmz2w?e=e8JqCV
https://icfesgovco.sharepoint.com/:f:/s/diseosayd/Es22kqn3RBRFonXv0DzP8VkBdVU2ZhjoFM1t3eLQaZpdiA?e=T4SaZm
https://icfesgovco.sharepoint.com/:f:/s/diseosayd/EqXhVAiSaDREl-XaQK69CZkB9wSlIcmi2GY-uOf8TyGrbQ?e=yZf7gN
https://icfesgovco.sharepoint.com/:f:/s/diseosayd/ErsLa9U18qJDibRik9Wp-gABC5qbnh_w0ZCR0NPH1i1PZw?e=X9tAvK
Inclusión
https://www.flipsnack.com/vgarciaicfes/portafolio-inclusi-n-sayd.html
FBL
https://icfesgovco.sharepoint.com/:f:/s/diseosayd/EpDZVdGvfxBIhMMQ2Ua0cD0BGvgv0oJvg8eBjJ90Y06yGQ?e=EuW5SR 
https://icfesgovco.sharepoint.com/:p:/r/sites/sayd2020/_layouts/15/Doc.aspx?sourcedoc=%7BBB3AC25B-81CF-42D7-9106 02D7B93CD08B%7D&amp;file=FLsociales%20y%20ciudadanas.pptx&amp;action=edit&amp;mobileredirect=true
https://icfesgovco.sharepoint.com/:p:/s/diseosayd/EREruvTC6SVBlQmDOKE5DNEBodWyYiuwbayBhBDlhzZW5w?e=5yCmg2</t>
  </si>
  <si>
    <t>1. Actividades que permitieron caracterizar a las ETC. A partir de la información de caracterización por cada una de las 96 ETC, la SAyD va a definir estrategias o actividades centradas en las necesidades y realizades particulares de las ETC, para fortalecer la capacidad de análisis del área de calidad de las ETC sobre los resultados de los exámenes Saber, con el fin de que la información producida por el Icfes sea un insumo de uso frecuente en la formulación de las caracterizaciones que realiza cada ETC para la construcción del Plan de Apoyo al Mejoramiento (PAM) y de diagnósticos de los Establecimientos Educativos con el fin de acompañar sus Planes de Mejoramiento Institucional (PMI). 
2.Acompañamiento a la interpretación de resultados del Examen Saber 11º, a partir de la divulgación de las herramientas del visor, guía y videos (de la anteriormente llamada estrategia para EE): 
 -Lanzamiento y explicación de las herramientas en tres sesiones de profundización de los materiales, en donde se dio enfasís al uso del visor de resultados para realizar la consulta por EE, a partir de la cual, los líderes de las SE pueden complementar o verificar la caracterización de los EE de sus territorios, y pueden fortalecer las acciones de formación docente, acompañamiento a EE y focalización de planes y recursos. Estas sesiones fueron dirigidas a: Secretarios de educación, líderes y profesionales de Calidad y de Evaluación de las 96 secretarías de educación del país.
Es de anotar que se realizarton 6 sesiones de profundización de las herramientas de interpretación de resultados del Examen Saber 11 (adicionales a las mencionadas arriba) a  docentes y directivos docentes, en las cuales también se invitó a los equipos de líderes de evaluación y calidad de las SE. Las temáticas abordadas fueron: i) uso de las herramientas para la interpretación de resultados, ii) interpretación de resultados por niveles de desempeño, iii) interpretación de resultados por promedio y dispersión de resultados. 
3. Acompañamiento y asesoría a solicitudes particulares de los líderes de evaluación en temas: uso de la herramienta de interpretación de resultados, Evaluar para Avanzar, inscripción y presentación del Examen Saber 11º.  Estos requerimientos se atendieron según demanda. 
4. Evaluar para Avanzar: en el mes de septiembre, se priorizó la socialización de información de EpA a los equipos de las SE: Secretarios de educación, líderes y profesionales de Calidad y de Evaluación de las 96 secretarías de educación del país.</t>
  </si>
  <si>
    <t>https://icfesgovco.sharepoint.com/:b:/s/sayd2020/EYcG-nq7h0hNtmTp-G5Tmw8B3BYMN0W9UtcqiMijfw5f3Q?e=EXjVMr
https://icfesgovco.sharepoint.com/:p:/s/sayd2020/EaEySWRe_-NNnrrTmWZhLjEB1bfdRqajG_kDzqwcJZrOaA?e=1fu7Xz
https://icfesgovco.sharepoint.com/:f:/s/sayd2020/EmDRBmrry0NPuqIOOxxUFYEBmIwuHRhqb7kcixbHEf8SrQ?e=XPEP4N
https://icfesgovco.sharepoint.com/:f:/s/sayd2020/EhQDVNUDPT9Ck9xGNJjQv1cBCYwuyoti18aAm6eIHrxLBw?e=jnnIEd
https://icfesgovco.sharepoint.com/:f:/s/sayd2020/EsNQxSDFhGxIjus7KGqrqgQB88vLZ_23nLHoZAjmX2-lXA?e=QYdggU 
https://icfesgovco.sharepoint.com/:f:/s/sayd2020/EllhkrpCJXhPgKrnsCSKzMMBUhMLlxT-rPOtyF4wB88zPA?e=02pi0S 
https://icfesgovco.sharepoint.com/:f:/s/sayd2020/EuA6gA6k__ZEqLuBut6u7ykBmHSYtaLON897Km7cngeJBA?e=Sf989E
https://icfesgovco.sharepoint.com/:w:/s/sayd2020/EfpF5uQutKhKtahqnCy7VwgBrWYANzuHhUgyY9e7a9YFoA?e=p5J72G
https://icfesgovco.sharepoint.com/:w:/s/sayd2020/EWW35JqQU45Ck1Fvfx1tj90ByOiLJYoewj6Q-HeM4geU1g?e=nmlxPF&amp;CID=8f367af0-453b-1a5b-cdde-c8077c4f3ad3</t>
  </si>
  <si>
    <t xml:space="preserve">2. Informes nacionales: 100%
1.	Informe Nacional Saber 11° = 100%
2.	TALIS segundo volumen = 100%
3.	Informe nacional Pro-2019 = 100%
4.	Informes Pro-2019 módulos específicos y genéricos = 100%
5.	Informes TyT 2019 módulos específicos y genéricos= 100%
6.	Informe nacional INCI = 100%
7.	Informe nacional TyT 2019 = 100%
3. Reportes: 58%
1.	Reportes individuales Saber 11° = 100%
2.	Reportes individuales Saber Pro y Saber TyT= 60%
3.	Reportes agregados Saber 11° = 60%
4.	Reportes agregados Saber Pro y TyT = 12%
4. Encuentros regionales (EE, ETC).
2/2 estrategias = 100%
5. Guías para replicar talleres /encuentros regionales Saber de análisis de resultados.
2/2 guias o guoines = 100%
6. Grabación de cada sesión de los encuentros regionales.
2/2 Información socializada con las ETC y con los EE colgada en la página = 100%
</t>
  </si>
  <si>
    <t>1. Vídeos MPC = 100%
6 vídeos terminados
2. Facebook live cuando existan resultados individuales o agregados=100%
6 facebook realizados
3. Guías para replicar sesiones con MPC =100%
6/6 guiones vídeos MPC = 100%
4. Enlaces de YouTube MPC=100%
6/6 vídeos en YouTube MPC = 100%
5. Infografías, piezas/ otros=100%</t>
  </si>
  <si>
    <t>1. Plan padrino = 100%
Acompañamiento permanente a las ETC.</t>
  </si>
  <si>
    <t>Los módulos reportes individuales saber 11, pro y tyt, se encuentran en estado de desarrollo de mockup. El primero fue entregado tanto a la DE como a la DG, Pro y TyT requieren aún validación de usuarios. Dado que el 27 de noviembre la Dirección General decidió dar un tiempo prudencial a la puesta en producción de dichos módulos para que se pueda contemplar el tiempo necesario para realizar el plan de pruebas necesario con el objetivo de garantizar el éxito de los desarrollos, se revisarán temas como la presentación de los resultados de las poblaciones, mediante las mesas de trabajo de inclusión. De otro lado, se revisará la integración de la totalidad de los reportes al micrositio, por lo tanto, se realizarán los reportes como se venían haciendo y se espera que en 2021 se logre realizar y articular la presentación de resultados en contenidos digitales.Los módulos reportes individuales saber 11, pro y tyt, se encuentran en estado de desarrollo de mockup. El primero fue entregado tanto a la DE como a la DG, Pro y TyT requieren aún validación de usuarios. Dado que el 27 de noviembre la Dirección General decidió dar un tiempo prudencial a la puesta en producción de dichos módulos para que se pueda contemplar el tiempo necesario para realizar el plan de pruebas necesario con el objetivo de garantizar el éxito de los desarrollos, se revisarán temas como la presentación de los resultados de las poblaciones, mediante las mesas de trabajo de inclusión. De otro lado, se revisará la integración de la totalidad de los reportes al micrositio, por lo tanto, se realizarán los reportes como se venían haciendo y se espera que en 2021 se logre realizar y articular la presentación de resultados en contenidos digitales.</t>
  </si>
  <si>
    <r>
      <t>{[(</t>
    </r>
    <r>
      <rPr>
        <u/>
        <sz val="10"/>
        <color theme="1"/>
        <rFont val="Helvetica"/>
        <family val="2"/>
      </rPr>
      <t>78</t>
    </r>
    <r>
      <rPr>
        <sz val="10"/>
        <color theme="1"/>
        <rFont val="Helvetica"/>
        <family val="2"/>
      </rPr>
      <t xml:space="preserve"> actividades ejecutadas oportunamente en el periodo del Plan de Gestión Documental  / </t>
    </r>
    <r>
      <rPr>
        <u/>
        <sz val="10"/>
        <color theme="1"/>
        <rFont val="Helvetica"/>
        <family val="2"/>
      </rPr>
      <t>113</t>
    </r>
    <r>
      <rPr>
        <sz val="10"/>
        <color theme="1"/>
        <rFont val="Helvetica"/>
        <family val="2"/>
      </rPr>
      <t xml:space="preserve">  actividades totales programadas en el  Plan de  Gestión Documental * </t>
    </r>
    <r>
      <rPr>
        <u/>
        <sz val="10"/>
        <color theme="1"/>
        <rFont val="Helvetica"/>
        <family val="2"/>
      </rPr>
      <t>100</t>
    </r>
    <r>
      <rPr>
        <sz val="10"/>
        <color theme="1"/>
        <rFont val="Helvetica"/>
        <family val="2"/>
      </rPr>
      <t>)*(</t>
    </r>
    <r>
      <rPr>
        <u/>
        <sz val="10"/>
        <color theme="1"/>
        <rFont val="Helvetica"/>
        <family val="2"/>
      </rPr>
      <t>46,50</t>
    </r>
    <r>
      <rPr>
        <sz val="10"/>
        <color theme="1"/>
        <rFont val="Helvetica"/>
        <family val="2"/>
      </rPr>
      <t xml:space="preserve"> "peso de la fase de ejecución")] /100}</t>
    </r>
  </si>
  <si>
    <t>Para el periodo 2020, se  realizó la intervención archivística cumpliendo así con los Metros Lineales  de intervención mensual definidos. Procesamiento técnico y digitalización para las series documentales.
La continuidad de las actividades estan enmarcadas en el contrato 541 de 2019 y la cual se culminara en el periodo 2021.</t>
  </si>
  <si>
    <t>https://icfesgovco.sharepoint.com/:b:/s/INTERVENCIONARCHIVISTICA/EX1NdbZP-ZZKsF3BGiLQA3sBTniBCjpj0uvaWnNFl5yHHg?e=Brx4yl</t>
  </si>
  <si>
    <t xml:space="preserve">17 actividades ejecutadas oportunamente del plan de gestiòn documental relacionadas con el plan de conservacion documental  _________________ x100
 20  actividades programadas en el  Plan de  Gestión Documental relacionadas con el Plan de Conservación Documental </t>
  </si>
  <si>
    <t>En el Periodo 2020, conforme a las actividades relacionadas con el Plan de conservación documental  se desarrollaon las siguientes actividades: 1 Intervencion fondo acumulado, 2 Digitalización Fondo acumulado, 3 Microfilmación Fondo acumulado, 4 Tablas de Valoración Documental, 5 Actualizacion Tablas de Retención Documental, 6 Intervención archivistica de los archivos de gestión, 7 Digitalización archivos de gestión, 8 Custodia, condiciones ambientales y de conservación documental, 9 Custodia, condiciones ambientales y de conservación documental en medio magneticos, 10 Actualización de Instrumentos Archivisticos, 11 Instalacion y configuración en ambientes de pruebas, 12 Levantamiento de información procesos y procedimientos, 13 Parametrización  del SGDEA, 14 Parametrización Requerimentos Gestión Documental, 15 Parametrización Requerimentos funcionales, 16 Parametrización Requerimentos NO funcionales, 17 Parametrización Requerimentos Otros, 18 Instalacion y configuración en ambientes de pruebas y producción , 19 Capacitación mercurio, 20 Pruebas piloto Mercurio.</t>
  </si>
  <si>
    <t>https://icfesgovco.sharepoint.com/sites/SGDEAMERCURIO</t>
  </si>
  <si>
    <t>En el Periodo 2020, conforme a las actividades relacionadas con el Plan de Preservación digital  se desarrollaon las siguientes actividades: 1 Intervencion fondo acumulado, 2 Digitalización Fondo acumulado, 3 Microfilmación Fondo acumulado, 4 Tablas de Valoración Documental, 5 Actualizacion Tablas de Retención Documental, 6 Intervención archivistica de los archivos de gestión, 7 Digitalización archivos de gestión, 8 Custodia, condiciones ambientales y de conservación documental, 9 Custodia, condiciones ambientales y de conservación documental en medio magneticos, 10 Actualización de Instrumentos Archivisticos, 11 Instalacion y configuración en ambientes de pruebas, 12 Levantamiento de información procesos y procedimientos, 13 Parametrización  del SGDEA, 14 Parametrización Requerimentos Gestión Documental, 15 Parametrización Requerimentos funcionales, 16 Parametrización Requerimentos NO funcionales, 17 Parametrización Requerimentos Otros, 18 Instalacion y configuración en ambientes de pruebas y producción , 19 Capacitación mercurio, 20 Pruebas piloto Mercurio.</t>
  </si>
  <si>
    <t xml:space="preserve">77.591.716.396
       ------------------------------- x 100
81.349.120.103
</t>
  </si>
  <si>
    <t>Como parte del último trimestre seguimiento de la ejecución del Plan Anual de Adquisiciones se describe la siguiente ejecución.
RUBRO: 
G. Funcionamiento:Apro. Vigente: $9.615.418.047 Valor RP: $9.213.641.758
G. Inversión: Apro. Vigente: $11.043.898.210 Valor RP: $10.651.923.171
G. Operación: Apro. Vigente: $60.689.803.846 Valor RP: $57.726.151.467</t>
  </si>
  <si>
    <r>
      <t>32 actividades del Plan de Austeridad y Gestión Ambiental desarrolladas en el trimestre I del 2020
________________________________________ x 100</t>
    </r>
    <r>
      <rPr>
        <u/>
        <sz val="10"/>
        <color theme="1"/>
        <rFont val="Helvetica"/>
        <family val="2"/>
      </rPr>
      <t xml:space="preserve">
</t>
    </r>
    <r>
      <rPr>
        <sz val="10"/>
        <color theme="1"/>
        <rFont val="Helvetica"/>
        <family val="2"/>
      </rPr>
      <t>32 Actividades programadas del Plan de Austeridad y Gestión Ambiental</t>
    </r>
  </si>
  <si>
    <t>El seguimiento del cuarto trimestre corresponde a las actividades planteadas en el POA de gestión ambiental en el cual se presenta la consolidación y ejecución de la totalidad de las actividades programadas, dentro del Plan Institucional de Gestión Ambiental y cada uno de los programas que lo componen. Adicionalmente, se realizó la programación de las actividades estrategicas para la ejecución en la vigencia 2021</t>
  </si>
  <si>
    <t>Las opciones de uso o desarrollo de un proyecto arquitectónico en los predios de Icfes en el centro de Bogotá, fueron planteadas y estudiadas, sin embargo, dada la dilación en la expedición de las normas del PEMP del Centro Histórico de Bogotá, aunada a la situción de la emergencia sanitaria en el país, ha obligado a postergar la decisión del destino de los inmuebles.</t>
  </si>
  <si>
    <t>Teniendo en cuenta el impacto económico proyectado en el presupuesto del Icfes causado por la emergencia sanitaria, además de las condiciones de desactivación del sector inmobiliario en el país, el Icfes debió posponer la decisión de adelantar procesos de contratación para gerencia, consultorías u obras para las predios y edificio del Icfes en el centro de Bogotá.</t>
  </si>
  <si>
    <t>14 procesos finalizados / 14 procesos programados</t>
  </si>
  <si>
    <t>Para el cuarto trimestre se culminaron 5 procesos administrativos sancionatorios</t>
  </si>
  <si>
    <t>437 fallos favorables / 485 tutelas recibidas</t>
  </si>
  <si>
    <t>Conceptos generales publicados = (2) / Conceptos generales expedidos = (2)</t>
  </si>
  <si>
    <t>100%=2/2</t>
  </si>
  <si>
    <t>La OAJ expidio en el trimestre 2 conceptos, no se selecciono ninguno para publicación en la intranet del instituto..</t>
  </si>
  <si>
    <t>26 Comites realizados / 24 programados</t>
  </si>
  <si>
    <t>Actuaciones actualizadas = (74) / actuaciones realizadas (74)</t>
  </si>
  <si>
    <t>11 actividades ejecutadas/11 actividades planeadas.= 1*100=100%</t>
  </si>
  <si>
    <t xml:space="preserve">Para el cuarto trimestre del año, se ejecutó la totalidad de actividades planeadas para los procesamientos de análisis de ítem (análisis de ítem de pilotos, calibración y hallazgos de armado) para calendario B y el análisis de ítem para Saber 11  para calendario A primera y segunda aplicación con análisis de DIF. Se realizó la estimación de copia para Saber 11 calendario B, Validantes e Insor,  recalificación y actualización de resultados, actualización de histórico de parámetros de los ítems, diferentes ejercicios de calificación, ajuste de maquinas de calificación para la inclusión de percentiles, elaboración de la propuesta de calificación de INSOR, generación de los manuales de procesamiento para Saber 11, Validantes y Pre Saber, verificación de insumos para la selección de beneficiarios generación E, simulación de la muestra para publicación de resultados calendario A y B y la verificación de insumo recibidos para procesamiento de calificación. </t>
  </si>
  <si>
    <t>C:\ICFES\SABER11\2020\AC20201\Analitem\Revision_Items\INFORME REVISIÓN ARMADO DE SABER 11B.docx (Usuario:kcordoba)
C:\ICFES\SABER11\2020\AC20201\Analitem\5_Analitem_Inicial_Pilotos_v1 (Usuario: kcordoba)
C:\ICFES\SABER11\2020\AC20204\Analitem\1_Analitem_Inicial_v2_Primera_Aplicacion\Output\06IRT  (Usuario: kcordoba)
C:\ICFES\SABER11\2020\AC20204\Analitem\2_Analitem_Inicial_NoEstudiantes_v1\Output\06IRT (Usuario: kcordoba)
C:\ICFES\SABER11\2020\AC20204\Analitem\1_Analitem_Inicial_v4_Segunda_Aplicacion\Output\06IRT (Usuario: kcordoba)
C:\ICFES\SABER11\2020\AC20204\Analitem\1_Analitem_Inicial_v3_Todos\Output\06IRT (Usuario: kcordoba)
C:\ICFES\SABER11\2020\AC20204\Analitem\1_Analitem_Inicial_v2_Primera_Aplicacion\Output\07DFIT (Usuario: kcordoba)
C:\ICFES\SABER11\2020\AC20204\Analitem\1_Analitem_Inicial_v4_Segunda_Aplicacion\Output\07DFIT (Usuario: kcordoba)
C:\ICFES\SABER11\2020\AC20204\Analitem\1_Analitem_Inicial_v3_Todos\Output\07DFIT (Usuario: kcordoba)
C:\Users\careyes\Desktop\Carlos_Reyes_ICFES\2020\11.Noviembre\2.Copia
Comunicaciones internas y correos electrónicos con María Cristina de la Cuadra. 
Z:\Analisis\EXAMEN ESTADO AC\AC20194\5.Actualizaciones
\\192.168.3.57\se\Analisis\EXAMEN ESTADO AC\AC20201\Historico
\\SES-W-21\Users\careyes\Desktop\Carlos_Reyes_ICFES\2020\11.Noviembre\3.Copia11B2020
\192.168.3.57\se\Analisis\EXAMEN ESTADO AC\AC20201\00.Ejercicios
Los ajustes se encuentran en el repositorio
\\192.168.3.57\se\Analisis\EXAMEN ESTADO AC\AC20201\Actualizaciones_Manuales(12)
\\SENRODRIGUEZ\Users\jrubio\Documents\JuanJo\13_Muestreo\2_Piloto_Saber11
https://icfesgovco-my.sharepoint.com/:w:/r/personal/tfernandez_icfes_gov_co/_layouts/15/Doc.aspx?sourcedoc=%7BE8429A9E-630E-46BB-87D3-8B5234A6A914%7D&amp;file=Tama%C3%B1o%20del%20efecto%20para%20INSOR.docx&amp;wdOrigin=OFFICECOM-WEB.START.MRU&amp;ct=1603904594648&amp;action=default&amp;mobileredirect=true
\\192.168.3.57\se\Analisis\EXAMEN ESTADO AC\AC20201\01.Manual
https://www.overleaf.com/project/5e5fdef19a303f0001765a1f
C:\Users\careyes\Desktop\Carlos_Reyes_ICFES\2020\10.Octubre\1.GeneracionE</t>
  </si>
  <si>
    <t>10 actividades ejecutadas/10 actividades planeadas.= 1*100=100%</t>
  </si>
  <si>
    <t xml:space="preserve">Las actividades ejecutadas para los exámenes de Saber TyT y Pro para el cuarto trimestre del año, comprenden a: estimación estadística para detección de copia TYT 20201, generación de la calificación TYT 20201, muestreo para la validación de publicación de Saber TyT 20201,  procesamientos de recalificación y actualización de resultados por casos especiales para Saber TyT, generación de listas de verificación y validaciones de la calificación, actualización de  los parámetros de los ítems, generación de manuales de procesamiento, presentación de comités técnicos de área, modificación código y ejecución módulo puntos de corte para las pruebas razonamiento cuantitativo, lenguaje, competencias ciudadanas y EMOME. </t>
  </si>
  <si>
    <t xml:space="preserve">Correo electrónico con asunto 'Evidencia actividad: Proceso de detección de copia para calibración.'
Traza del correo electrónico con asunto 'Cargue TYT 20201'. Adjunto se encuentra la lista de verificación, también en \\icfesdata\Insumos_Lectura\saber_tyt\2020\20201\
\\192.168.3.57\se\ECAES_EK\ECAES_2020\EK20201\7.ValidaReporte\ValidaTyT\output
Z:\ECAES_EK\ECAES_2019\EK20195\TYT_Final\Actualizaciones
\\192.168.3.57\se\ECAES_EK\ECAES_2020\EK20201\5.CalificacionFinal
\\192.168.3.57\se\ECAES_EK\ECAES_2020\EK20201\3.Lista_Chequeo
C:\Users\careyes\Desktop\Carlos_Reyes_ICFES\2020\10.Octubre\4.CE_TYT_2021
https://icfesgovco-my.sharepoint.com/:u:/g/personal/cpinillos_icfes_gov_co/EUsg13_vgIlDruPBGVwnEdABsVH7kCt9eVk2u7cPO3SVcw?e=vcEMUz
C:\Users\jlrodriguez\Documents\ICFES\2020\Octubre\Actualizar_Historicos
\\SES-E-28\Users\cparra\Documents\2020\10. noviembre\niveles 2020\TyT_3pl-previo
Correo electrónio Institucional con SI. </t>
  </si>
  <si>
    <t>4 proyectos ejecutados /4 proyectos planeados.= 1*100=100%</t>
  </si>
  <si>
    <t>https://icfesgovco-my.sharepoint.com/personal/kostos_icfes_gov_co/_layouts/15/onedrive.aspx?id=%2Fpersonal%2Fkostos%5Ficfes%5Fgov%5Fco%2FDocuments%2FRegistro%20ICFES%20%2D%20Kevin%20Ostos%2FGuias%20Evaluar%20para%20avanzar%203%20%2D%2011%2FCarpeta%20Gu%C3%ADa%20de%20interpretaci%C3%B3n%20de%20resultados%2FVersiones&amp;ct=1604419927999&amp;or=OWA-NT&amp;cid=011e5f77-e1f2-6991-38cc-8dc72ed71fa1&amp;originalPath=aHR0cHM6Ly9pY2Zlc2dvdmNvLW15LnNoYXJlcG9pbnQuY29tLzpmOi9nL3BlcnNvbmFsL2tvc3Rvc19pY2Zlc19nb3ZfY28vRW01UW41VFlscVpBcDlfdlBsWFJqbHdCQTlyY3ZIWGIxcExLZzl5VkVlNnA2UT9ydGltZT1MN2pZTmhPQTJFZw
Colaboración con grupo de BI para ajustes solicitados al tablero electrónico.
\\SES-W-21\Users\careyes\Desktop\Carlos_Reyes_ICFES\2020\11.Noviembre\6.CambioMEN
\\SES-W-21\Users\careyes\Desktop\Carlos_Reyes_ICFES\2020\11.Noviembre\6.CambioMEN</t>
  </si>
  <si>
    <t>C:\Users\careyes\Desktop\Carlos_Reyes_ICFES\2020\10.Octubre\2.Copia
https://icfesgovco-my.sharepoint.com/personal/vdulce_icfes_gov_co/_layouts/15/onedrive.aspx?id=%2Fpersonal%2Fvdulce%5Ficfes%5Fgov%5Fco%2FDocuments%2FBilinguismo&amp;ct=1604423437547&amp;or=OWA-NT&amp;cid=845409f9-079c-e4c2-4e15-058191972d09&amp;originalPath=aHR0cHM6Ly9pY2Zlc2dvdmNvLW15LnNoYXJlcG9pbnQuY29tLzpmOi9nL3BlcnNvbmFsL3ZkdWxjZV9pY2Zlc19nb3ZfY28vRXVfd0x2YVp1SU5DaDFxaVUyWHI5cDBCUEs5WGVxTk5pSHhRemJYRVhJaUZhdz9ydGltZT04TkhwWWh1QTJFZw
\\192.168.3.57\se\Investigación\2020\Shavelson\Codigos_paper
\\192.168.3.57\se\Investigación\2020\Saber359 Elec
\\192.168.3.57\se\Investigación\2020\Shavelson\Informes
\\192.168.3.57\se\Investigación\2020\Acomodaciones
\\192.168.3.57\se\Investigación\2020\Shavelson\Presentacion ejecutiva
Z:\SEMINARIO\Seminario\2020
\\192.168.3.57\se\Investigación\2020\Acomodaciones\F02F03_Rediseño\Presentaciones
\\192.168.3.57\se\Investigación\2020\Acomodaciones\F01F15_EscalaComún\Procesamientos</t>
  </si>
  <si>
    <t>6 actividades planeadas/6 actividades ejecutadas= 1*100=100%</t>
  </si>
  <si>
    <t xml:space="preserve">En relación a  las actividades de muestro y procesamientos de exámenes internacionales para el ultimo trimestre del 2020, se desarrollaron las siguientes actividades: Reprocesamiento TALIS vol. II ajustes adicionales y realimentación documento, revisión, construcción de scripts procesamiento fase 1 y generación de descriptivos iniciales de las bases SESS, lectura manual software maple de  PISA, generación de descriptivos generales de TALIS video, validación de los capítulos 1 y 2 de TALIS PISA LINK, reprocesamiento del informe TALIS vol. II de porcentajes y regresiones y actualización del marco de muestreo para ICCS. </t>
  </si>
  <si>
    <t>C:\CRISTIAN\2017\TALIS\TALIS\MS\informeNacional\procesamiento_VOLII
C:\CRISTIAN\2019\SSES\univariados
\\192.168.3.57\se\PRUEBAS INTERNACIONALES\PISA\2021
https://icfesgovco-my.sharepoint.com/personal/inino_icfes_gov_co/_layouts/15/onedrive.aspx?FolderCTID=0x012000FD56B48D2EDEED42A0B9EE20F240F107&amp;id=%2Fpersonal%2Finino%5Ficfes%5Fgov%5Fco%2FDocuments%2FTALIS%20Video%2FInformes%20Descriptivos%20Bases
Correo enviado a Katherine Guerrero, Asunto: TALIS-PISA link report - Chapter 2 review
C:\CRISTIAN\2017\TALIS\TALIS\MS\informeNacional\procesamiento_VOLII
C:\CRISTIAN\2020\ICCS\FT\unit1</t>
  </si>
  <si>
    <t>1 actividad realizada en 1 sesión</t>
  </si>
  <si>
    <t>( No de capacitaciones realizadas (49) / No de capacitaciones programadas (49))  * 100</t>
  </si>
  <si>
    <t>Total de actividades de capacitación realizadas: 49
- Se han realizado 28 capacitaciones, de las cuales 19 han sido del PIC y 9 han sido bajo la metodología PAE. 
- Adicionalmente, se han realizado 21 cursos (200 horas) como parte del Programa de Formación Integral gestionado con la Universidad del Rosario.</t>
  </si>
  <si>
    <t>( No de actividades realizadas (46) / No de actividades programadas (36 )) * 100</t>
  </si>
  <si>
    <t>(No de actividades realizadas  (41) / No de actividades programadas (42))  * 100</t>
  </si>
  <si>
    <t>En el cuarto trimestre del año se programaron 42 actividades, de las cuales se ejecutaron en su totalidad 41, con un indicador de cumplimiento del 97,62%. 
Entre las actividades realizadas están:
- Divulgar funciones y responsabilidades del SG-SST.
- Se revisaron y actualizaron las políticas y objetivos del SG-SST.
- Se designaron integrantes del COPASST para el período 2020 - 2022.
- Se capacitó a los nuevos integrantes del COPASST, según normas vigentes.
- Se realizó inducción a nuevos colaboradores del Icfes.
- Se diseñó el plan anual de trabajo para la vigencia 2021.
- Se consolidó el informe de rendición de cuentas del COPASST.
- Se consolidó el informe de rendición de cuentas de la Brigada de Emergencias.
- Se aplicó la encuesta de perfil sociodemográfico.
- Se realizó seguimiento al plan anual de trabajo 2020.
- Se verificó la aplicación por parte de los colaboradores de medidas de prevención y control de los peligros/riesgos.
- Se llevó a cabo la auditoría interna anual al SG-SST.
- Se consolidó la autoevaluación conforme a los estándares  mínimos del SG-SST, para realización del plan de trabajo anual año  2021.
- Se definió el plan de mejoramiento para la vigencia 2021, con base en los resultados de la auditoría interna anual.</t>
  </si>
  <si>
    <t xml:space="preserve">((Porcentaje de avance de guías de orientación + Porcentaje de avance de marcos de referencia + Porcentaje de avance de construcción de ítems + Porcentaje de avance de comités técnicos + Porcentaje de avance de diseños del armado) / 500) *100
((100% +1000% + 100% + 100% + 100%) /500) * 100 
  </t>
  </si>
  <si>
    <t>Para el último trimestre del 2020, la Subdirección de Diseño de Instrumentos logró la construcción de los instrumentos de evaluación proyectados a construir durante el año, obteniendo los siguientes resultados:
Elaboración de 51 guías orientación.
Elaboración de 10 marcos de referencia.
Construcción de 2.662 ítems.
Gestión de 20 comités técnicos de área.
Elaboración de 54 diseños de armado.
Lo anterior, representó un reto adicional para el equipo integrante de la Subdirección, toda vez que, hasta el 2019, la construcción de los instrumentos de evaluación se habían realizado de manera presencial. Sin embargo, este año se logró realizar la gestión pertinente de manera totalmente virtual, en cumplimiento de los estándares técnicos y de calidad establecidos en los procedimientos que conforman el Sistema de Gestión de Calidad del Icfes.</t>
  </si>
  <si>
    <t xml:space="preserve">Las evidencias de la publicación de las guías de orientación se pueden ver en el link de transparencia de la página web del Icfes, en la pestaña de cada examen.
https://www.icfes.gov.co/web/guest/acerca-del-examen-saber-pro
https://www.icfes.gov.co/web/guest/instituciones-educativas-y-secretarias/saber-tyt/oferta-de-modulos-especificos#Informaci%C3%B3n%20general
https://www.icfes.gov.co/web/guest/acerca-examen-saber-11
Por otra parte, las evidencias de los diseños del armado, se encuentran en los archivos digitales del profesional de diseño del armado de la Subdirección de Diseño de Instrumentos, por ser un documento confidencial. Asimismo, la evidencia de la gestión de los comités técnicos de área, reposa en el repositorio digital de la Subdirección de Diseño de Instrumentos, donde la Secretaría Técnica (equipo encargado de la gestión de los comités técnicos de área), envía periódicamente la documentación surgida con ocasión al desarrollo del procedimiento.
 Igualmente, las evidencias de la construcción de ítems se encuentran en la plataforma Prisma (la trazabilidad de la construcción) y en el banco de pruebas e ítems (los ítems terminados), toda vez que son un activo confidencial para el Icfes.
Por último, teniendo en cuenta que los marcos de referencia son documentos publicados en la página web del Icfes, las evidencias de la elaboración de los marcos de referencia se pueden consultar en el link de la página web (a menos de que el  cliente haya solicitado la confidencialidad del marco), así:
1. Ingresar a la página oficial del Icfes "www.icfes.gov.co", seleccionar la opción "exámenes", elegir el nivel educativo a cnsultar, escoger un examen en específico y, posteriormente, seleccionar la opción "marcos de referencia".
</t>
  </si>
  <si>
    <t>(Encuesta de cobertura + Encuesta de aplicabilidad + Encuesta de autoaprendizaje) / 3
(61% + 85% + 77%) / 3</t>
  </si>
  <si>
    <t>El equipo encargado de la gestión de la herramienta de gestión del conocimiento aplicó a los integrantes de la Subdirección de Diseño de Instumentos (por ser los usuarios primarios de la herramienta), tres encuestas con el propósito de medir la percepción que tienen respecto a su experiencia de uso de la herramienta, de la siguiente manera:
1. Encuesta de aplicabilidad: Mediante esta encuesta se analizó la utilidad percibida por los usuarios de la herramienta, con el propósito de validar si ésta efectivamente estaba sirviendo en la gestión diaria de los equipos de trabajo o, si por el contrario, resultaba necesario reformular la información allí contenida con el propósito de orientar la utilidad hacia la gestión misional del área.
2. Encuesta de cobertura: Por medio de esta encuesta, se consultó la percepción de los usuarios respecto al alcance de la inormación contenida en la herramienta, es decir, si la información allí almacenada resulta suficiente o no, para el desarrollo laboral y de aprendizaje de los usuarios.
3. Encuesta de autoaprendizaje: Mediante esta encuesta, el equipo validó si la herramienta era un medio útil para los procesos de aprendizaje autónomo de los integrandes de la Subdirección, con el propósito de facilitar los procesos de capacitación de integrantes nuevos, así como los ejercicios de reaprendizaje de los integrantes con más experticia.</t>
  </si>
  <si>
    <t>Las preguntas, análisis y resultados de las encuestas se adjuntan en el soporte de excel reportado a la Oficina Asesora de Planeación.</t>
  </si>
  <si>
    <t xml:space="preserve">(Avance ciencias naturales + Avance lenguaje + Avance matemáticas + Avance inglés + Avance ciencias sociales) / 5  
(100% + 100% + 100% +  100% + 100%) / 5 </t>
  </si>
  <si>
    <t>La Subdirección de Diseño de Instrumentos logró la adaptación de sus instrumentos de evaluación, específicamente la adaptación de 788 ítems preseleccionados por el equipo técnico, con el propósito de brindar mayor accesibilidad a las personas con discapacidad visual y auditiva. Este trabajo se realizó de manera conjunta con intérpretes y expertos  del  Instituto Nacional para Sordos - Insor y el Instituto Nacional para Ciegos -  Inci, como entidades rectoras y promotoras del acceso de la población con discapacidad auditiva y visual, respectivamente.
De este trabajo continuo que tuvo lugar a lo largo de la vigencia 2020, se obtuvo aprendizaje específica para la población con discapacidad, lo cual, permitirá mejorar los procesos de diseño, construcción y validación de los intrumentos de evaluación de la vigencia 2021, teniendo en cuenta las necesidades y expectativas de esta poblacción.</t>
  </si>
  <si>
    <t>Las evidencias de los ítems adaptados se encuentran en el banco de pruebas e ítems del Icfes, toda vez que son productos de carácter confidencial y que representan el activo intangible más importante del Icfes.</t>
  </si>
  <si>
    <t># de pruebas aplicadas =7</t>
  </si>
  <si>
    <t>Durante el cuarto trimestre del año y de acuerdo con la disponibilidad y proyección de recursos en el PAA de la Dirección de Producción y Operaciones se adelantó la contratación por prestación de servicios profesionales y de apoyo a la gestión de los siguientes profesionales:
1. Se adelantó la contratación de quince (15) personas de apoyo operativo para el seguimiento del proyecto Evaluar para Avanzar – EPA con fecha de acta de inicio del 28 de octubre al 27 de diciembre de 2020. 
2. Se adelantó la contratación del Costeador de pruebas, contrato 502 de 2020 con fecha de acta de inicio del 28 de octubre al 31 de diciembre de 2020.</t>
  </si>
  <si>
    <t>https://icfesgovco-my.sharepoint.com/:x:/g/personal/ynope_icfes_gov_co/EW-sVGgiqvVEkaONx49JtKsBUoVRkSv21eamppaxBHWirQ?e=3Ha9kM
https://icfesgovco-my.sharepoint.com/:f:/g/personal/jjuyar_icfes_gov_co/EuGAHub1yz9AkQQwDVG3NuoBxMQ3zGiR2nRU-y8SNHodQA?e=gCvJLg</t>
  </si>
  <si>
    <t># de pruebas aplicadas = 7</t>
  </si>
  <si>
    <t>Debido a que en el transcurso del tercer trimestre se dio el desarrollo de iniciativas de mejora de los procesos de acuerdo a las necesidades del instituto y del modelo operativo, en el cuarto trimestre se aplicaron y documentaran los cambios generados puntualmente a relacion de las pruebas electronicas mediante las memorias y lecciones aprendidas de la aplicacion de la prueba electronica en casa.</t>
  </si>
  <si>
    <t>Memorias prueba electronica 
https://icfesgovco-my.sharepoint.com/:b:/g/personal/ynope_icfes_gov_co/EezLZlH6VHROneafQ1TYi18B8uIK0eKZm0Th-NvLzXTzoQ?e=1OHL1T</t>
  </si>
  <si>
    <t xml:space="preserve">Durante el periodo comprendido entre el 01 de octubre  y el 15 de diciembre de 2020 se realizó un total de 6 comités primarios en la Dirección de Producción y Operaciones para llevar a cabo el seguimiento a las actividades en internas de la DPO y sus subdirecciones a cargo:
1. Acta del 15 de octubre
2. Acta del  28 de octubre
3. Acta del 24 de noviembre
4. Acta del 30  de noviembre
5. Acta del 14 de diciembre
</t>
  </si>
  <si>
    <t>% planes de producción editorial ejecutados = (28 planes ejecudados / 28 planes programados * 100).</t>
  </si>
  <si>
    <t>Producción editorial de los proyectos liderados por el Icfes:
-	Evaluar para Avanzar 3° a 11° (Electronica)
-	Saber Pro 2020 (Impreso)
-	Saber TyT 2020-2 (Impreso)
-	Saber Pro 2020 (Electronica) - Plexi
-	Saber TyT 2020-2 (Electronica) - Plexi
-	Saber Pro 2020 Exterior (Electronica) - Plexi
-	Saber TyT 2020-2 Exterior (Electronica) - Plexi
-	Saber 11 2020-2 (Impreso)
-	Items UNIANDES
-	Republica Dominicana 2020 (Electronica)
-	Mayores 2020-1 Conocimiento Policiales (Electronica)
-	Mayores 2020-1 Conocimiento Juridicos (Electronica)
-	INSOR Saber 11A 2020 - Plexi
-	Saber Pro 2020 (Electronica - Moodle)
-	Saber TyT 2020-2 (Electronica - Moodle)
-	Saber Pro 2020 Exterior - (Electronica - Moodle)
-	Saber TyT 2020 Exterior -  (Electronica - Moodle)
-	Niveles de desempeño - Razonamiento Cuantitativo - Saber  TyT
-	Niveles de desempeño - Lectura Crítica - Saber  TyT
-	Niveles de desempeño - Competencias Ciudadanas - Saber  TyT
-	Niveles de desempeño - Ingles - Saber  TyT
-	Niveles de desempeño - Ingles - Saber  11
-	Niveles de desempeño - Ingles - Saber  Pro
-	Niveles de desempeño - EMOME- Saber  TyT
-	Niveles de desempeño - Información y Control Contable - Saber  PRO
-	Niveles de desempeño - Comunicación Jurídica - Saber  PRO
-	Enilsce 2020
-	Saber Pro 2020 - LMS - Ajuste Discapacidad"</t>
  </si>
  <si>
    <t>"Banco de Pruebas e Ítems 
(material clasificado)"</t>
  </si>
  <si>
    <t>% actividades de investigación realizadas = (4 actividad de investigación realizadas / 4 actividad de investigación programadas *100).</t>
  </si>
  <si>
    <t>Se realizaron cuatro iniciativas de investigación:
- Guía de orientación para el uso de lenguaje inclusivo
- Fase I Gestión de cambio: Sensibilización
- Serie de Ilustraciones inclusivas
- Recursos interactivos para producción de instrumentos de evaluación</t>
  </si>
  <si>
    <t>% planes de codificación ejecutados = (2 plan ejecutado / 2 plan programado * 100).</t>
  </si>
  <si>
    <t>Codificación de Saber TyT Electrónico y en Casa 2020-1; Saber TyT Electrónico 2020-2; Saber Pro Electrónico 2020; Saber TyT Exterior, Saber Pro Exterior.</t>
  </si>
  <si>
    <t>Se realizaron 5 actividades:
- Modificación del procedimiento GCP-PR004 para delimitarlo a pruebas de estado: Comunicación Escrita de Saber Pro y Saber TyT y Proyecto de Arquitectura de Saber Pro.
- Revisión e implementación de una nueva metodología de formación para la codificación de Comunicación Escrita de Saber Pro y Saber TyT.
- Optimización de costos de codificación en invitación para contratación de operador de codificación 2020 (Saber TyT y Saber Pro y TyT).
- Diseño de procedimiento de codificación de pruebas internacionales y proyectos de evaluación.
- Documentación de métodos de control de calidad al proceso de codificación (oportunidad, confiabilidad y validez).</t>
  </si>
  <si>
    <t>Dos actividades de investigación: 1. Caracterización de respuestas de población con discapacidad auditiva de acuerdo con su desempeño en el módulo de Comunicación Escrita para Saber TyT y Saber Pro mediante rejilla holística.​ 2. Caracterización de respuestas de población con discapacidad auditiva de acuerdo con su desempeño en el módulo de Comunicación Escrita para Saber TyT y Saber Pro mediante rejilla analítica.</t>
  </si>
  <si>
    <t xml:space="preserve">Dentro de la gestión realizada por la Subdirección durante el cuarto trimestre del año se logro la aplicación de las pruebas que debido a las restricciones generadas por el Covid 19 no se habían podido efectuar durante los primeros tres trimestres del año, arrojando un balance de aplicación de la pruebas Saber 11B, Saber 11A, Saber Pro y TyT y la prueba para patrulleros, por lo cual en la contratación de los proveedores para las mismas se implementaron los cambios en el modelo de operación señalados durante el seguimiento del trimestre anterior como lo son: 
1. Impresión digital a blanco y negro
2. Se implemento el protocolo de bioseguridad para lo cual se adquirieron los elementos necesarios para los kits de bioseguridad y se realizaron las actividades logísticas durante las jornadas de aplicación para las diferentes pruebas en sitio. 
3. Unificación del proceso de empaque secundario y terciario al contrato de impresión 
4. Para Saber 11A se independizo el proceso de empaque de kits de aplicación
5. Eliminación de GPS por contenedor a GPS por vehículo
</t>
  </si>
  <si>
    <t xml:space="preserve"># total de  apoyos 3043 / # total de personas con discapacidad que solicitaron apoyos 3043
</t>
  </si>
  <si>
    <t>Durante el cuarto trimestre del año se logro nuevamente la aplicación de pruebas en sitio, por lo cual  se requirió de la contratación de personal calificado como apoyo para las personas con discapacidad que requerían acompañamiento para la realización de las pruebas, de la siguiente manera:.
Saber 11B: 256 Apoyos
Saber 11A: 2593 Apoyos
Saber Pro: 74 Apoyos
Saber TYT: 38 Apoyos
Saber 11 A extraordinario: 82 Apoyos
Total: 3043 Apoyos
En cuanto a tipo de apoyo la distribución fue la siguiente:
Apoyo Cognitivo: 2388
Interprete de señas: 40
Lector de apoyo: 615</t>
  </si>
  <si>
    <t>Cuadro de aplicación por prueba
https://icfesgovco-my.sharepoint.com/:f:/g/personal/nhernandez_icfes_gov_co/ElXlD8FG5SZMtlKeWjRDJacBPCBFRCJvrkDQV6rr3lsTBQ?e=g0F1VA</t>
  </si>
  <si>
    <t>procesos implementados 1/ temas capacitación1= 100</t>
  </si>
  <si>
    <t xml:space="preserve">Durante el cuarto trimestre de 2020 debido a que fue posible nuevamente realizar aplicaciones presenciales en sitio se dio la ejecución de un proceso fundamental para garantizar la protección de la salud de los examinadores y los examinandos, el cual fue la implementación del protocolo de bioseguridad para lo cual inicialmente se adquirieron los elementos necesarios para los kits de bioseguridad que se entregaron a cada sitio, se realizaron capacitaciones para los examinadores en cuanto a las actividades y medidas de protección que debían realizar, así como se socializaron por medio de  diferentes espacios a los examinandos las recomendaciones de bioseguridad para el ingreso a los sitios  y finalmente se llevaron a cabo las actividades logísticas durante las jornadas de aplicación para las diferentes pruebas en sitio. 
</t>
  </si>
  <si>
    <t xml:space="preserve">Presentaciones para reuniones previas con examinadores por prueba
Instrucciones especificas por prueba  
https://icfesgovco-my.sharepoint.com/:f:/g/personal/nhernandez_icfes_gov_co/ElXlD8FG5SZMtlKeWjRDJacBPCBFRCJvrkDQV6rr3lsTBQ?e=G0f1va
</t>
  </si>
  <si>
    <t>33477 equipos de computo / 2725 sitios de aplicación</t>
  </si>
  <si>
    <t>Durante el cuarto trimestre desde la Subdirección de aplicación de Instrumentos se ha mantenido la gestión constante para contar con la información  de la disponibilidad de equipos de computo en los sitios  de aplicación, debido a ello de manera permanente se ha actualizado la información de las bases de datos y se continua con un avance permanente de esta actividad.</t>
  </si>
  <si>
    <t>Modulo de aprovisionamiento sistema de información prisma
https://icfesgovco-my.sharepoint.com/:x:/g/personal/ynope_icfes_gov_co/EQ6mXFHFClFHlQMzaPPy0CkBvW_sWjquxS92J3KCVUbCiw?e=xKaThA</t>
  </si>
  <si>
    <t>No. Solicitudes de publicación de piezas publicitarias (113) / No. piezas publicitadas por el instituto (2260)=5,01%</t>
  </si>
  <si>
    <t>No.actividades ejecutadas del período del proyecto de factura electrónica/ Total actividades planificadas del proyecto factura electrónica 
8 Actividades ejecutadas / 8 Actividades planeadas para la etapa de Diagnostico</t>
  </si>
  <si>
    <t>Cuentas bancarias aperturadas (1) / Total de cuentas bancarias previstas por abrir (1)= 100%</t>
  </si>
  <si>
    <t>No se tuvo prevista la apertura de ninguna cuenta bancaria en el cuarto trimestre.</t>
  </si>
  <si>
    <t>No se tuvo prevista la presentación de este tema en los dos Comités de Inversiones del trimestre.
En referencia al mecanismo de cobertura cambiaria, se llegó a la conclusión que incurrir en alternativas como derivados financieros significa implementar una estructura grande y compleja para el volumen de divisas manejado en el Instituto, donde el costo / beneficio no sería favorable toda vez que la comisión o pips cobrados por el intermediario cambiario, bien sea por compra o monetización de divisas, es menor que asumir gastos administrativos (valoración diaria, reportes al BANREP, etc) y el efecto en Estados Financieros por volatilidad en estos instrumentos de cobertura.</t>
  </si>
  <si>
    <r>
      <rPr>
        <b/>
        <sz val="10"/>
        <color theme="1"/>
        <rFont val="Helvetica"/>
        <family val="2"/>
      </rPr>
      <t xml:space="preserve">Prueba Saber 11B:
</t>
    </r>
    <r>
      <rPr>
        <sz val="10"/>
        <color theme="1"/>
        <rFont val="Helvetica"/>
        <family val="2"/>
      </rPr>
      <t xml:space="preserve">Logística de la aplicación: 4 oferentes
</t>
    </r>
    <r>
      <rPr>
        <b/>
        <sz val="10"/>
        <color theme="1"/>
        <rFont val="Helvetica"/>
        <family val="2"/>
      </rPr>
      <t>Prueba Saber 11A</t>
    </r>
    <r>
      <rPr>
        <sz val="10"/>
        <color theme="1"/>
        <rFont val="Helvetica"/>
        <family val="2"/>
      </rPr>
      <t xml:space="preserve">
Procesos de impresión y empaque: 2 oferentes
Distribución: 4 oferentes
servicio de impresión, empaque y transporte de kits de aplicación: 1 oferente (Invitación cerrada)
Logística de la aplicación: 3 oferentes
</t>
    </r>
    <r>
      <rPr>
        <b/>
        <sz val="10"/>
        <color theme="1"/>
        <rFont val="Helvetica"/>
        <family val="2"/>
      </rPr>
      <t xml:space="preserve">Prueba Saber Pro y TyT
</t>
    </r>
    <r>
      <rPr>
        <sz val="10"/>
        <color theme="1"/>
        <rFont val="Helvetica"/>
        <family val="2"/>
      </rPr>
      <t xml:space="preserve">impresión, empaque y transporte de material de examen y kits de aplicación: 1 oferente
empaque y transporte de kits de bioseguridad
Logística de la aplicación: 2 oferentes
</t>
    </r>
    <r>
      <rPr>
        <b/>
        <sz val="10"/>
        <color theme="1"/>
        <rFont val="Helvetica"/>
        <family val="2"/>
      </rPr>
      <t xml:space="preserve">Patrulleros
</t>
    </r>
    <r>
      <rPr>
        <sz val="10"/>
        <color theme="1"/>
        <rFont val="Helvetica"/>
        <family val="2"/>
      </rPr>
      <t xml:space="preserve">Logística de la aplicación: 2 oferentes
Distribución: 2 oferentes
Impresión: 1 oferente
</t>
    </r>
    <r>
      <rPr>
        <b/>
        <sz val="10"/>
        <color theme="1"/>
        <rFont val="Helvetica"/>
        <family val="2"/>
      </rPr>
      <t xml:space="preserve">
</t>
    </r>
    <r>
      <rPr>
        <sz val="10"/>
        <color theme="1"/>
        <rFont val="Helvetica"/>
        <family val="2"/>
      </rPr>
      <t xml:space="preserve">
</t>
    </r>
  </si>
  <si>
    <r>
      <t xml:space="preserve">Se llevó a cabo un conversatorio de </t>
    </r>
    <r>
      <rPr>
        <b/>
        <sz val="10"/>
        <rFont val="Helvetica"/>
        <family val="2"/>
      </rPr>
      <t>Evaluémonos con sentido</t>
    </r>
    <r>
      <rPr>
        <sz val="10"/>
        <rFont val="Helvetica"/>
        <family val="2"/>
      </rPr>
      <t xml:space="preserve"> en el mes de noviembre, con la participación de 278 personas.</t>
    </r>
  </si>
  <si>
    <r>
      <t>Durante el 4o trimestre de 2020 se vincularon</t>
    </r>
    <r>
      <rPr>
        <b/>
        <sz val="10"/>
        <rFont val="Helvetica"/>
        <family val="2"/>
      </rPr>
      <t xml:space="preserve"> 7</t>
    </r>
    <r>
      <rPr>
        <sz val="10"/>
        <rFont val="Helvetica"/>
        <family val="2"/>
      </rPr>
      <t xml:space="preserve"> funcionarios mediante nombramiento ordinario:
- Astrid Carolina Muñoz, Profesional Universitario de la Subdirección de Abastecimiento y Servicios Generales
- Beatriz Adriana Cortés M., Directora de Producción y Operaciones
- Carlos A. Páez Ruíz, Conductor Mecánico de la Dirección General  
- Carolina Rodas Correa, Asesora de la Dirección General 
- Hans Ronald Niño García, Subdirector de Abastecimiento y Servicios Generales
- Henry A. Alejo Martínez, Conductor Mecánico de la Dirección de Tecnología e Información 
- Mónica Liliana López, Técnico Diagramador de la Subdirección de Análisis y Divulgación</t>
    </r>
  </si>
  <si>
    <r>
      <t xml:space="preserve">Se diseñó y publicó el Plan de Bienestar e Incentivos y se adoptó como parte de la Dimensión de Talento Humano, mediante Resolución 090 del 20 de enero de 2020.
En el cuarto trimestre de  2020 se desarrollaron 46 actividades como: 
</t>
    </r>
    <r>
      <rPr>
        <b/>
        <sz val="10"/>
        <rFont val="Helvetica"/>
        <family val="2"/>
      </rPr>
      <t>Reconocimiento a nuestra gente</t>
    </r>
    <r>
      <rPr>
        <sz val="10"/>
        <rFont val="Helvetica"/>
        <family val="2"/>
      </rPr>
      <t xml:space="preserve">: clases coro, clases entrenamiento funcional, tardes motivacionales (cumpleaños-tarjeta virtual), créditos condonables Icetex y ceremonia de entrega de incentivos de fin de año.
 </t>
    </r>
    <r>
      <rPr>
        <b/>
        <sz val="10"/>
        <rFont val="Helvetica"/>
        <family val="2"/>
      </rPr>
      <t>Saber convivir</t>
    </r>
    <r>
      <rPr>
        <sz val="10"/>
        <rFont val="Helvetica"/>
        <family val="2"/>
      </rPr>
      <t xml:space="preserve">: empatía, teatro virtual: Hay un complot II, talleres culturales: navideños, seguimiento proyectos por equipo de trabajo, Halloween, Trivia en familia, implementación estrategia “El Icfes se extiende a tu hogar”. Debido a la crisis generada por el coronavirus, se han desarrollado otros temas de forma virtual, como  vacaciones recreativas para los niños, taller de cocina, actividades para mascotas y manualidades, entre otras. 
La actividad de acondicionamiento físico se reanudó en forma presencial. </t>
    </r>
  </si>
  <si>
    <r>
      <t xml:space="preserve">Las actividades ejecutadas en el cuarto trimestre del año para atender los proyectos contratados por "nuevos negocios" comprendieron: procesamientos estadísticos para evaluar para avanzar </t>
    </r>
    <r>
      <rPr>
        <b/>
        <sz val="10"/>
        <rFont val="Helvetica"/>
        <family val="2"/>
      </rPr>
      <t>3 a 11</t>
    </r>
    <r>
      <rPr>
        <sz val="10"/>
        <rFont val="Helvetica"/>
        <family val="2"/>
      </rPr>
      <t>,  elaboración y ajuste de sus guías de orientación, soporte del motor adaptativo y calibración para el</t>
    </r>
    <r>
      <rPr>
        <b/>
        <sz val="10"/>
        <rFont val="Helvetica"/>
        <family val="2"/>
      </rPr>
      <t xml:space="preserve"> Icfes tiene un Pre Icfes</t>
    </r>
    <r>
      <rPr>
        <sz val="10"/>
        <rFont val="Helvetica"/>
        <family val="2"/>
      </rPr>
      <t xml:space="preserve">, generación y revisión de la propuesta con metodología de calificación para la prueba </t>
    </r>
    <r>
      <rPr>
        <b/>
        <sz val="10"/>
        <rFont val="Helvetica"/>
        <family val="2"/>
      </rPr>
      <t xml:space="preserve">ENILSCE, </t>
    </r>
    <r>
      <rPr>
        <sz val="10"/>
        <rFont val="Helvetica"/>
        <family val="2"/>
      </rPr>
      <t>califciación del examen</t>
    </r>
    <r>
      <rPr>
        <b/>
        <sz val="10"/>
        <rFont val="Helvetica"/>
        <family val="2"/>
      </rPr>
      <t xml:space="preserve"> Ascenso Mayores</t>
    </r>
    <r>
      <rPr>
        <sz val="10"/>
        <rFont val="Helvetica"/>
        <family val="2"/>
      </rPr>
      <t xml:space="preserve">, generación de su guía metodológica y listas de verificación, y se realizó la atención a los casos de actualización y calificación de evaluados </t>
    </r>
    <r>
      <rPr>
        <b/>
        <sz val="10"/>
        <rFont val="Helvetica"/>
        <family val="2"/>
      </rPr>
      <t>ECDF</t>
    </r>
    <r>
      <rPr>
        <sz val="10"/>
        <rFont val="Helvetica"/>
        <family val="2"/>
      </rPr>
      <t>.</t>
    </r>
  </si>
  <si>
    <r>
      <t xml:space="preserve">Para el desarrollo de los proyectos de investigación en este cuarto trimestre, se desarrollaron a actividades como:  
</t>
    </r>
    <r>
      <rPr>
        <b/>
        <sz val="10"/>
        <rFont val="Helvetica"/>
        <family val="2"/>
      </rPr>
      <t>Proyecto de equiparación de pruebas electrónicas respecto papel</t>
    </r>
    <r>
      <rPr>
        <sz val="10"/>
        <rFont val="Helvetica"/>
        <family val="2"/>
      </rPr>
      <t xml:space="preserve">: generación de script para análisis de DIF incluyendo covariables, corrida de nuevos resultados para DIF y multinivel, avances en la elaboración del articulo de con los resultados DIF y actualización multinivel, presentaciones y documentos técnicos generales, 
</t>
    </r>
    <r>
      <rPr>
        <b/>
        <sz val="10"/>
        <rFont val="Helvetica"/>
        <family val="2"/>
      </rPr>
      <t>Estimación de copia</t>
    </r>
    <r>
      <rPr>
        <sz val="10"/>
        <rFont val="Helvetica"/>
        <family val="2"/>
      </rPr>
      <t xml:space="preserve">: Se realizó la simulación para estimación de copia para el examen Saber 11. 
</t>
    </r>
    <r>
      <rPr>
        <b/>
        <sz val="10"/>
        <rFont val="Helvetica"/>
        <family val="2"/>
      </rPr>
      <t>Trayectoria educativas</t>
    </r>
    <r>
      <rPr>
        <sz val="10"/>
        <rFont val="Helvetica"/>
        <family val="2"/>
      </rPr>
      <t xml:space="preserve">: Presentación de la propuesta de estimación de trayectorias, revisión de insumos y análisis cualitativo. 
</t>
    </r>
    <r>
      <rPr>
        <b/>
        <sz val="10"/>
        <rFont val="Helvetica"/>
        <family val="2"/>
      </rPr>
      <t>Bilingüismo Saber PRO</t>
    </r>
    <r>
      <rPr>
        <sz val="10"/>
        <rFont val="Helvetica"/>
        <family val="2"/>
      </rPr>
      <t xml:space="preserve">: Revisión base de datos y generación variable énfasis inglés por programa académico Saber Pro 2019.
</t>
    </r>
    <r>
      <rPr>
        <b/>
        <sz val="10"/>
        <rFont val="Helvetica"/>
        <family val="2"/>
      </rPr>
      <t>Proyecto de acomodaciones por discapacidad:</t>
    </r>
    <r>
      <rPr>
        <sz val="10"/>
        <rFont val="Helvetica"/>
        <family val="2"/>
      </rPr>
      <t xml:space="preserve"> análisis de la forma 15 en estudiantes con discapacidad y regulares,  presentación  de resultados en Acomodaciones SB359-2019 en el Seminario Internacional del Icfes, análisis complementarios para formas 1 y 15 en estudiantes regulares y con discapacidad, </t>
    </r>
  </si>
  <si>
    <t>Encuentro realizado el 2 y 9 de octubre de 2020</t>
  </si>
  <si>
    <t>Se realizó el 2 de octubre de 2020 la socialización PAE "Cuentas de Cobro y Matriz riesgos contractuales" Dirección de Operaciones</t>
  </si>
  <si>
    <t>Durante los meses de octubre a diciembre de 2020 se socializó el pasado 12 de diciembre de 2020 a través del correo electrónico de familia Icfes a todos los colaboradores el  boletín No. 4 relacionado con el tema de Pruebas en materia disciplinaria.</t>
  </si>
  <si>
    <t>Se adjunta URL de la grabación de capacitación
https://web.microsoftstream.com/video/2d78f29e-70f9-42dc-b8fc-269889325605</t>
  </si>
  <si>
    <t>La meta se cumplió en el segundo trimestre del año</t>
  </si>
  <si>
    <t>Cantidad de artefactos desarrollados: 15/Cantidad de artefactos planeados: 15 -&gt; 100%</t>
  </si>
  <si>
    <t>"Número de mantenimientos realizados de acuerdo con el alcance definido en el Plan de mantenimeinto de servicios tecnológicos: 127
Número de mantenimiento programados de acuerdo con el alcance en el Plan de mantenimeinto de servicios tecnológicos:130
127/130=96,92%
102% sobre la meta que es 95%</t>
  </si>
  <si>
    <t>Numero de actividades Ejecutadas del plan de seguridad y privacidad de la información 28 / Numero de actividades Planeadas del plan de seguridad y privacidad de la información 29
28/29 = 96%
101% sobre la meta que es 95%</t>
  </si>
  <si>
    <t>Numero de actividades Ejecutadas del plan de tratamiento de riesgos seguridad y privacidad de la información 6 / Numero de actividades Planeadas del plan de tratamiento de riesgos de seguridad y privacidad de la información 10
10/10 = 100%
105% sobre la meta que es 95%</t>
  </si>
  <si>
    <t xml:space="preserve">Validaciones </t>
  </si>
  <si>
    <t>Inventario de equipos de computo 
Total de sitios de aplicación</t>
  </si>
  <si>
    <t>33477 equipos de computo 
 2725 sitios de aplicación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</si>
</sst>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0.0%"/>
  </numFmts>
  <fonts count="49" x14ac:knownFonts="1">
    <font>
      <sz val="11"/>
      <color theme="1"/>
      <name val="Calibri"/>
      <family val="2"/>
      <scheme val="minor"/>
    </font>
    <font>
      <sz val="11"/>
      <color theme="1"/>
      <name val="Calibri"/>
      <family val="2"/>
      <scheme val="minor"/>
    </font>
    <font>
      <sz val="11"/>
      <color theme="1"/>
      <name val="Segoe UI"/>
      <family val="2"/>
    </font>
    <font>
      <sz val="11"/>
      <name val="Segoe UI"/>
      <family val="2"/>
    </font>
    <font>
      <sz val="12"/>
      <name val="Segoe UI"/>
      <family val="2"/>
    </font>
    <font>
      <b/>
      <sz val="11"/>
      <color theme="0"/>
      <name val="Segoe UI"/>
      <family val="2"/>
    </font>
    <font>
      <sz val="11"/>
      <color theme="0"/>
      <name val="Segoe UI"/>
      <family val="2"/>
    </font>
    <font>
      <sz val="11"/>
      <color theme="0" tint="-0.34998626667073579"/>
      <name val="Segoe UI"/>
      <family val="2"/>
    </font>
    <font>
      <b/>
      <sz val="11"/>
      <color theme="0"/>
      <name val="Helvetica"/>
      <family val="2"/>
    </font>
    <font>
      <b/>
      <sz val="14"/>
      <color theme="3"/>
      <name val="Helvetica"/>
      <family val="2"/>
    </font>
    <font>
      <b/>
      <sz val="24"/>
      <color theme="0"/>
      <name val="Helvetica"/>
      <family val="2"/>
    </font>
    <font>
      <b/>
      <sz val="14"/>
      <color theme="0"/>
      <name val="Helvetica"/>
      <family val="2"/>
    </font>
    <font>
      <sz val="14"/>
      <color rgb="FF0B4571"/>
      <name val="Segoe UI"/>
      <family val="2"/>
    </font>
    <font>
      <b/>
      <sz val="11"/>
      <color theme="1"/>
      <name val="Calibri"/>
      <family val="2"/>
      <scheme val="minor"/>
    </font>
    <font>
      <sz val="11"/>
      <color theme="1"/>
      <name val="Helvetica"/>
      <family val="2"/>
    </font>
    <font>
      <sz val="11"/>
      <name val="Arial"/>
      <family val="2"/>
    </font>
    <font>
      <sz val="10"/>
      <name val="Helvetica"/>
      <family val="2"/>
    </font>
    <font>
      <i/>
      <sz val="10"/>
      <name val="Helvetica"/>
      <family val="2"/>
    </font>
    <font>
      <sz val="10"/>
      <name val="Helvetica"/>
      <family val="2"/>
    </font>
    <font>
      <sz val="10"/>
      <name val="Segoe UI"/>
      <family val="2"/>
    </font>
    <font>
      <sz val="10"/>
      <name val="Arial"/>
      <family val="2"/>
    </font>
    <font>
      <sz val="10"/>
      <color theme="1"/>
      <name val="Helvetica"/>
      <family val="2"/>
    </font>
    <font>
      <b/>
      <sz val="9"/>
      <color rgb="FF000000"/>
      <name val="Tahoma"/>
      <family val="2"/>
    </font>
    <font>
      <sz val="9"/>
      <color rgb="FF000000"/>
      <name val="Tahoma"/>
      <family val="2"/>
    </font>
    <font>
      <b/>
      <sz val="10"/>
      <color rgb="FF000000"/>
      <name val="Tahoma"/>
      <family val="2"/>
    </font>
    <font>
      <b/>
      <sz val="10"/>
      <color theme="2" tint="-0.749992370372631"/>
      <name val="Helvetica"/>
      <family val="2"/>
    </font>
    <font>
      <u/>
      <sz val="11"/>
      <color theme="10"/>
      <name val="Calibri"/>
      <family val="2"/>
      <scheme val="minor"/>
    </font>
    <font>
      <sz val="13"/>
      <color rgb="FF000000"/>
      <name val="Helvetica"/>
      <family val="2"/>
    </font>
    <font>
      <sz val="10"/>
      <color theme="1"/>
      <name val="Calibri"/>
      <family val="2"/>
      <scheme val="minor"/>
    </font>
    <font>
      <u/>
      <sz val="10"/>
      <color theme="1"/>
      <name val="Calibri"/>
      <family val="2"/>
      <scheme val="minor"/>
    </font>
    <font>
      <sz val="10"/>
      <color theme="1"/>
      <name val="Segoe UI"/>
      <family val="2"/>
    </font>
    <font>
      <sz val="10"/>
      <color theme="1"/>
      <name val="Verdana"/>
      <family val="2"/>
    </font>
    <font>
      <u/>
      <sz val="10"/>
      <color theme="1"/>
      <name val="Verdana"/>
      <family val="2"/>
    </font>
    <font>
      <sz val="10"/>
      <color theme="1"/>
      <name val="Calibri"/>
      <family val="2"/>
    </font>
    <font>
      <u/>
      <sz val="10"/>
      <color theme="1"/>
      <name val="Helvetica"/>
      <family val="2"/>
    </font>
    <font>
      <i/>
      <sz val="10"/>
      <color theme="1"/>
      <name val="Helvetica"/>
      <family val="2"/>
    </font>
    <font>
      <sz val="10"/>
      <color theme="1"/>
      <name val="Arial"/>
      <family val="2"/>
    </font>
    <font>
      <sz val="10"/>
      <color theme="1"/>
      <name val="High Tower Text"/>
      <family val="1"/>
    </font>
    <font>
      <b/>
      <sz val="10"/>
      <color rgb="FF000000"/>
      <name val="Tahoma"/>
      <family val="34"/>
    </font>
    <font>
      <sz val="10"/>
      <color theme="2" tint="-0.749992370372631"/>
      <name val="Helvetica"/>
      <family val="2"/>
    </font>
    <font>
      <b/>
      <sz val="10"/>
      <name val="Helvetica"/>
      <family val="2"/>
    </font>
    <font>
      <sz val="10"/>
      <color rgb="FF000000"/>
      <name val="Segoe UI"/>
      <family val="34"/>
      <charset val="1"/>
    </font>
    <font>
      <sz val="10"/>
      <color rgb="FF000000"/>
      <name val="Calibri"/>
      <family val="2"/>
    </font>
    <font>
      <b/>
      <sz val="10"/>
      <color theme="1"/>
      <name val="Helvetica"/>
      <family val="2"/>
    </font>
    <font>
      <u/>
      <sz val="10"/>
      <color theme="10"/>
      <name val="Helvetica"/>
      <family val="2"/>
    </font>
    <font>
      <u/>
      <sz val="10"/>
      <name val="Helvetica"/>
      <family val="2"/>
    </font>
    <font>
      <sz val="10"/>
      <color rgb="FF000000"/>
      <name val="Helvetica"/>
      <family val="2"/>
    </font>
    <font>
      <u/>
      <sz val="10"/>
      <color rgb="FF000000"/>
      <name val="Helvetica"/>
      <family val="2"/>
    </font>
    <font>
      <sz val="10"/>
      <name val="Verdana"/>
      <family val="2"/>
    </font>
  </fonts>
  <fills count="15">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0D4066"/>
        <bgColor indexed="64"/>
      </patternFill>
    </fill>
    <fill>
      <patternFill patternType="solid">
        <fgColor rgb="FF38598C"/>
        <bgColor indexed="64"/>
      </patternFill>
    </fill>
    <fill>
      <patternFill patternType="solid">
        <fgColor rgb="FFA2A8D4"/>
        <bgColor indexed="64"/>
      </patternFill>
    </fill>
    <fill>
      <patternFill patternType="solid">
        <fgColor rgb="FF0A4571"/>
        <bgColor indexed="64"/>
      </patternFill>
    </fill>
    <fill>
      <patternFill patternType="solid">
        <fgColor rgb="FF064B7C"/>
        <bgColor indexed="64"/>
      </patternFill>
    </fill>
    <fill>
      <patternFill patternType="solid">
        <fgColor rgb="FFFFFFFF"/>
        <bgColor rgb="FFFFFFFF"/>
      </patternFill>
    </fill>
    <fill>
      <patternFill patternType="solid">
        <fgColor rgb="FF92D050"/>
        <bgColor indexed="64"/>
      </patternFill>
    </fill>
    <fill>
      <patternFill patternType="solid">
        <fgColor theme="4"/>
        <bgColor indexed="64"/>
      </patternFill>
    </fill>
    <fill>
      <patternFill patternType="solid">
        <fgColor rgb="FFFFFF00"/>
        <bgColor indexed="64"/>
      </patternFill>
    </fill>
    <fill>
      <patternFill patternType="solid">
        <fgColor rgb="FFFFFFFF"/>
        <bgColor rgb="FF000000"/>
      </patternFill>
    </fill>
    <fill>
      <patternFill patternType="solid">
        <fgColor rgb="FFFF0000"/>
        <bgColor indexed="64"/>
      </patternFill>
    </fill>
  </fills>
  <borders count="4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rgb="FF2E4D79"/>
      </left>
      <right/>
      <top/>
      <bottom/>
      <diagonal/>
    </border>
    <border>
      <left style="thin">
        <color rgb="FF6D7291"/>
      </left>
      <right style="thin">
        <color rgb="FF6D7291"/>
      </right>
      <top style="thin">
        <color rgb="FF6D7291"/>
      </top>
      <bottom/>
      <diagonal/>
    </border>
    <border>
      <left style="thin">
        <color rgb="FF6D7291"/>
      </left>
      <right style="thin">
        <color rgb="FF2E4D79"/>
      </right>
      <top/>
      <bottom/>
      <diagonal/>
    </border>
    <border>
      <left style="thin">
        <color rgb="FF6D7291"/>
      </left>
      <right/>
      <top/>
      <bottom/>
      <diagonal/>
    </border>
    <border>
      <left style="thin">
        <color rgb="FF2D4E78"/>
      </left>
      <right style="thin">
        <color rgb="FF2E4D79"/>
      </right>
      <top/>
      <bottom/>
      <diagonal/>
    </border>
    <border>
      <left style="thin">
        <color rgb="FF2E4D79"/>
      </left>
      <right style="thin">
        <color rgb="FF2D4E78"/>
      </right>
      <top/>
      <bottom/>
      <diagonal/>
    </border>
    <border>
      <left/>
      <right/>
      <top/>
      <bottom style="thin">
        <color rgb="FF2D4E78"/>
      </bottom>
      <diagonal/>
    </border>
    <border>
      <left/>
      <right style="thin">
        <color rgb="FF2E4D79"/>
      </right>
      <top/>
      <bottom/>
      <diagonal/>
    </border>
    <border>
      <left style="thin">
        <color rgb="FF2D4E78"/>
      </left>
      <right/>
      <top style="thin">
        <color rgb="FF2D4E78"/>
      </top>
      <bottom style="thin">
        <color rgb="FF2D4E78"/>
      </bottom>
      <diagonal/>
    </border>
    <border>
      <left/>
      <right/>
      <top style="thin">
        <color rgb="FF2D4E78"/>
      </top>
      <bottom style="thin">
        <color rgb="FF2D4E78"/>
      </bottom>
      <diagonal/>
    </border>
    <border>
      <left/>
      <right style="thin">
        <color rgb="FF2D4E78"/>
      </right>
      <top style="thin">
        <color rgb="FF2D4E78"/>
      </top>
      <bottom style="thin">
        <color rgb="FF2D4E7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6D7291"/>
      </left>
      <right style="thin">
        <color rgb="FF6D7291"/>
      </right>
      <top/>
      <bottom/>
      <diagonal/>
    </border>
    <border>
      <left/>
      <right style="thin">
        <color rgb="FF6D7291"/>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2D4E78"/>
      </right>
      <top/>
      <bottom/>
      <diagonal/>
    </border>
    <border>
      <left/>
      <right style="thin">
        <color rgb="FF2D4E78"/>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rgb="FF6D7291"/>
      </top>
      <bottom/>
      <diagonal/>
    </border>
    <border>
      <left style="thin">
        <color indexed="64"/>
      </left>
      <right style="thin">
        <color indexed="64"/>
      </right>
      <top/>
      <bottom style="thin">
        <color rgb="FF000000"/>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right/>
      <top style="thin">
        <color indexed="64"/>
      </top>
      <bottom/>
      <diagonal/>
    </border>
    <border>
      <left/>
      <right/>
      <top/>
      <bottom style="thin">
        <color indexed="64"/>
      </bottom>
      <diagonal/>
    </border>
  </borders>
  <cellStyleXfs count="76">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401">
    <xf numFmtId="0" fontId="0" fillId="0" borderId="0" xfId="0"/>
    <xf numFmtId="0" fontId="0" fillId="2" borderId="0" xfId="0" applyFill="1" applyBorder="1"/>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3" fillId="2" borderId="0" xfId="0" applyFont="1" applyFill="1"/>
    <xf numFmtId="0" fontId="3" fillId="2" borderId="0" xfId="0" applyFont="1" applyFill="1" applyAlignment="1">
      <alignment horizontal="right"/>
    </xf>
    <xf numFmtId="0" fontId="3" fillId="0" borderId="0" xfId="0" applyFont="1" applyFill="1"/>
    <xf numFmtId="0" fontId="4" fillId="2" borderId="0" xfId="0" applyFont="1" applyFill="1"/>
    <xf numFmtId="0" fontId="3" fillId="2" borderId="0" xfId="0" applyFont="1" applyFill="1" applyAlignment="1">
      <alignment horizontal="center" vertical="center"/>
    </xf>
    <xf numFmtId="0" fontId="6" fillId="2" borderId="0" xfId="0" applyFont="1" applyFill="1"/>
    <xf numFmtId="0" fontId="3" fillId="2" borderId="9" xfId="0" applyFont="1" applyFill="1" applyBorder="1" applyAlignment="1"/>
    <xf numFmtId="0" fontId="9" fillId="6" borderId="1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13" fillId="0" borderId="0" xfId="0" applyFont="1"/>
    <xf numFmtId="0" fontId="14" fillId="0" borderId="0" xfId="0" applyFont="1"/>
    <xf numFmtId="0" fontId="3" fillId="2" borderId="11" xfId="0" applyFont="1" applyFill="1" applyBorder="1" applyAlignment="1">
      <alignment horizontal="center"/>
    </xf>
    <xf numFmtId="0" fontId="3" fillId="2" borderId="0" xfId="0" applyFont="1" applyFill="1" applyBorder="1" applyAlignment="1">
      <alignment horizontal="center"/>
    </xf>
    <xf numFmtId="0" fontId="10" fillId="4" borderId="0" xfId="0" applyFont="1" applyFill="1" applyBorder="1" applyAlignment="1">
      <alignment horizontal="center" vertical="center"/>
    </xf>
    <xf numFmtId="0" fontId="9" fillId="6" borderId="25"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3" fillId="2" borderId="23" xfId="0" applyFont="1" applyFill="1" applyBorder="1"/>
    <xf numFmtId="0" fontId="3" fillId="2" borderId="10" xfId="0" applyFont="1" applyFill="1" applyBorder="1" applyAlignment="1"/>
    <xf numFmtId="0" fontId="10" fillId="4" borderId="0" xfId="0" applyFont="1" applyFill="1" applyBorder="1" applyAlignment="1">
      <alignment vertical="center"/>
    </xf>
    <xf numFmtId="0" fontId="3" fillId="2" borderId="0" xfId="0" applyFont="1" applyFill="1" applyBorder="1"/>
    <xf numFmtId="0" fontId="12" fillId="0" borderId="0" xfId="0" applyFont="1" applyFill="1" applyBorder="1" applyAlignment="1">
      <alignment horizontal="center" vertical="center" wrapText="1"/>
    </xf>
    <xf numFmtId="0" fontId="15" fillId="2" borderId="0" xfId="0" applyFont="1" applyFill="1"/>
    <xf numFmtId="0" fontId="16" fillId="2" borderId="0" xfId="0" applyFont="1" applyFill="1"/>
    <xf numFmtId="0" fontId="16" fillId="2" borderId="0" xfId="0" applyFont="1" applyFill="1" applyAlignment="1">
      <alignment horizontal="center" vertical="center"/>
    </xf>
    <xf numFmtId="42" fontId="16" fillId="2" borderId="0" xfId="0" applyNumberFormat="1" applyFont="1" applyFill="1" applyAlignment="1">
      <alignment horizontal="right"/>
    </xf>
    <xf numFmtId="0" fontId="16" fillId="0" borderId="23" xfId="0" applyFont="1" applyBorder="1" applyAlignment="1">
      <alignment horizontal="left" vertical="center" wrapText="1"/>
    </xf>
    <xf numFmtId="0" fontId="16" fillId="2" borderId="23" xfId="0" applyFont="1" applyFill="1" applyBorder="1" applyAlignment="1">
      <alignment vertical="center" wrapText="1"/>
    </xf>
    <xf numFmtId="9" fontId="16" fillId="0" borderId="23" xfId="0" applyNumberFormat="1" applyFont="1" applyBorder="1" applyAlignment="1">
      <alignment horizontal="center" vertical="center" wrapText="1"/>
    </xf>
    <xf numFmtId="9" fontId="16" fillId="0" borderId="23" xfId="0" applyNumberFormat="1" applyFont="1" applyBorder="1" applyAlignment="1">
      <alignment horizontal="center" vertical="center"/>
    </xf>
    <xf numFmtId="0" fontId="16" fillId="0" borderId="23" xfId="0" applyFont="1" applyBorder="1" applyAlignment="1">
      <alignment vertical="center" wrapText="1"/>
    </xf>
    <xf numFmtId="0" fontId="16" fillId="0" borderId="23" xfId="0" applyFont="1" applyBorder="1" applyAlignment="1">
      <alignment horizontal="left" vertical="top" wrapText="1"/>
    </xf>
    <xf numFmtId="9" fontId="16" fillId="0" borderId="23" xfId="72" applyFont="1" applyBorder="1" applyAlignment="1">
      <alignment horizontal="center" vertical="center" wrapText="1"/>
    </xf>
    <xf numFmtId="1" fontId="16" fillId="0" borderId="23" xfId="0" applyNumberFormat="1" applyFont="1" applyBorder="1" applyAlignment="1">
      <alignment horizontal="center" vertical="center" wrapText="1"/>
    </xf>
    <xf numFmtId="14" fontId="16" fillId="0" borderId="23" xfId="0" applyNumberFormat="1" applyFont="1" applyBorder="1" applyAlignment="1">
      <alignment horizontal="center" vertical="center" wrapText="1"/>
    </xf>
    <xf numFmtId="9" fontId="16" fillId="0" borderId="23" xfId="71" applyNumberFormat="1" applyFont="1" applyBorder="1" applyAlignment="1">
      <alignment horizontal="center" vertical="center" wrapText="1"/>
    </xf>
    <xf numFmtId="9" fontId="16" fillId="0" borderId="23" xfId="0" applyNumberFormat="1" applyFont="1" applyBorder="1" applyAlignment="1">
      <alignment horizontal="left" vertical="center" wrapText="1"/>
    </xf>
    <xf numFmtId="0" fontId="16" fillId="2" borderId="23" xfId="0" applyFont="1" applyFill="1" applyBorder="1" applyAlignment="1">
      <alignment horizontal="left" vertical="center" wrapText="1"/>
    </xf>
    <xf numFmtId="0" fontId="16" fillId="0" borderId="23" xfId="0" applyFont="1" applyBorder="1" applyAlignment="1">
      <alignment horizontal="center" vertical="center" wrapText="1"/>
    </xf>
    <xf numFmtId="10" fontId="16" fillId="0" borderId="23" xfId="0" applyNumberFormat="1" applyFont="1" applyBorder="1" applyAlignment="1">
      <alignment horizontal="center" vertical="center" wrapText="1"/>
    </xf>
    <xf numFmtId="9" fontId="16" fillId="0" borderId="23" xfId="0" applyNumberFormat="1" applyFont="1" applyBorder="1" applyAlignment="1">
      <alignment vertical="center"/>
    </xf>
    <xf numFmtId="9" fontId="16" fillId="0" borderId="23" xfId="0" applyNumberFormat="1" applyFont="1" applyBorder="1" applyAlignment="1">
      <alignment vertical="center" wrapText="1"/>
    </xf>
    <xf numFmtId="9" fontId="16" fillId="9" borderId="23" xfId="0" applyNumberFormat="1" applyFont="1" applyFill="1" applyBorder="1" applyAlignment="1">
      <alignment horizontal="center" vertical="center" wrapText="1"/>
    </xf>
    <xf numFmtId="0" fontId="16" fillId="9" borderId="23" xfId="0" applyFont="1" applyFill="1" applyBorder="1" applyAlignment="1">
      <alignment horizontal="left" vertical="center" wrapText="1"/>
    </xf>
    <xf numFmtId="14" fontId="16" fillId="0" borderId="23" xfId="0" applyNumberFormat="1" applyFont="1" applyBorder="1" applyAlignment="1">
      <alignment vertical="center" wrapText="1"/>
    </xf>
    <xf numFmtId="14" fontId="16" fillId="2" borderId="23" xfId="0" applyNumberFormat="1" applyFont="1" applyFill="1" applyBorder="1" applyAlignment="1">
      <alignment vertical="center"/>
    </xf>
    <xf numFmtId="0" fontId="16" fillId="2" borderId="23" xfId="0" applyFont="1" applyFill="1" applyBorder="1" applyAlignment="1">
      <alignment horizontal="left" vertical="center"/>
    </xf>
    <xf numFmtId="0" fontId="16" fillId="2" borderId="23" xfId="0" applyFont="1" applyFill="1" applyBorder="1" applyAlignment="1">
      <alignment horizontal="right" vertical="center"/>
    </xf>
    <xf numFmtId="42" fontId="16" fillId="0" borderId="0" xfId="73" applyFont="1" applyAlignment="1">
      <alignment vertical="center"/>
    </xf>
    <xf numFmtId="0" fontId="16" fillId="2" borderId="23" xfId="0" applyFont="1" applyFill="1" applyBorder="1" applyAlignment="1">
      <alignment horizontal="left" vertical="center" wrapText="1"/>
    </xf>
    <xf numFmtId="0" fontId="16" fillId="0" borderId="23" xfId="0" applyFont="1" applyBorder="1" applyAlignment="1">
      <alignment horizontal="left" vertical="center" wrapText="1"/>
    </xf>
    <xf numFmtId="9" fontId="16" fillId="0" borderId="23" xfId="0" applyNumberFormat="1" applyFont="1" applyBorder="1" applyAlignment="1">
      <alignment horizontal="center" vertical="center" wrapText="1"/>
    </xf>
    <xf numFmtId="9" fontId="16" fillId="2" borderId="23" xfId="0" applyNumberFormat="1" applyFont="1" applyFill="1" applyBorder="1" applyAlignment="1">
      <alignment horizontal="left" vertical="center" wrapText="1"/>
    </xf>
    <xf numFmtId="9" fontId="16" fillId="0" borderId="23" xfId="72" applyFont="1" applyBorder="1" applyAlignment="1">
      <alignment horizontal="left" vertical="center" wrapText="1"/>
    </xf>
    <xf numFmtId="0" fontId="16" fillId="2" borderId="0" xfId="0" applyFont="1" applyFill="1" applyAlignment="1">
      <alignment horizontal="left" vertical="center"/>
    </xf>
    <xf numFmtId="0" fontId="3" fillId="2" borderId="0" xfId="0" applyFont="1" applyFill="1" applyAlignment="1">
      <alignment horizontal="left" vertical="center"/>
    </xf>
    <xf numFmtId="9" fontId="16" fillId="2" borderId="23" xfId="72" applyFont="1" applyFill="1" applyBorder="1" applyAlignment="1">
      <alignment horizontal="left" vertical="center" wrapText="1"/>
    </xf>
    <xf numFmtId="42" fontId="16" fillId="0" borderId="24" xfId="73" applyFont="1" applyBorder="1" applyAlignment="1">
      <alignment horizontal="center" vertical="center"/>
    </xf>
    <xf numFmtId="0" fontId="16" fillId="0" borderId="23" xfId="0" applyFont="1" applyBorder="1" applyAlignment="1">
      <alignment horizontal="left" vertical="center" wrapText="1"/>
    </xf>
    <xf numFmtId="0" fontId="16" fillId="2" borderId="24" xfId="0" applyFont="1" applyFill="1" applyBorder="1" applyAlignment="1">
      <alignment vertical="center" wrapText="1"/>
    </xf>
    <xf numFmtId="0" fontId="16" fillId="2" borderId="23" xfId="0" applyFont="1" applyFill="1" applyBorder="1" applyAlignment="1">
      <alignment vertical="center"/>
    </xf>
    <xf numFmtId="0" fontId="16" fillId="0" borderId="24" xfId="0" applyFont="1" applyBorder="1" applyAlignment="1">
      <alignment vertical="center" wrapText="1"/>
    </xf>
    <xf numFmtId="0" fontId="16" fillId="0" borderId="23" xfId="0" applyFont="1" applyBorder="1" applyAlignment="1">
      <alignment horizontal="left" vertical="center" wrapText="1"/>
    </xf>
    <xf numFmtId="9" fontId="16" fillId="0" borderId="23" xfId="0" applyNumberFormat="1" applyFont="1" applyBorder="1" applyAlignment="1">
      <alignment horizontal="center" vertical="center"/>
    </xf>
    <xf numFmtId="9" fontId="16" fillId="0" borderId="23" xfId="0" applyNumberFormat="1" applyFont="1" applyBorder="1" applyAlignment="1">
      <alignment horizontal="center" vertical="center" wrapText="1"/>
    </xf>
    <xf numFmtId="0" fontId="16" fillId="0" borderId="23" xfId="0" applyFont="1" applyBorder="1" applyAlignment="1">
      <alignment horizontal="left" vertical="center" wrapText="1"/>
    </xf>
    <xf numFmtId="9" fontId="16" fillId="0" borderId="23" xfId="0" applyNumberFormat="1" applyFont="1" applyBorder="1" applyAlignment="1">
      <alignment horizontal="center" vertical="center" wrapText="1"/>
    </xf>
    <xf numFmtId="9" fontId="16" fillId="0" borderId="23" xfId="0" applyNumberFormat="1" applyFont="1" applyBorder="1" applyAlignment="1">
      <alignment horizontal="center" vertical="center"/>
    </xf>
    <xf numFmtId="0" fontId="16" fillId="0" borderId="28" xfId="0" applyFont="1" applyBorder="1" applyAlignment="1">
      <alignment vertical="center" wrapText="1"/>
    </xf>
    <xf numFmtId="0" fontId="16" fillId="0" borderId="29" xfId="0" applyFont="1" applyBorder="1" applyAlignment="1">
      <alignment vertical="center" wrapText="1"/>
    </xf>
    <xf numFmtId="0" fontId="3" fillId="2" borderId="23" xfId="0" applyFont="1" applyFill="1" applyBorder="1" applyAlignment="1">
      <alignment horizontal="left" vertical="center"/>
    </xf>
    <xf numFmtId="9" fontId="16" fillId="0" borderId="23" xfId="72" applyFont="1" applyFill="1" applyBorder="1" applyAlignment="1">
      <alignment horizontal="center" vertical="center" wrapText="1"/>
    </xf>
    <xf numFmtId="9" fontId="16" fillId="2" borderId="23" xfId="72" applyFont="1" applyFill="1" applyBorder="1" applyAlignment="1">
      <alignment horizontal="center" vertical="center" wrapText="1"/>
    </xf>
    <xf numFmtId="42" fontId="16" fillId="0" borderId="23" xfId="73" applyFont="1" applyBorder="1" applyAlignment="1">
      <alignment vertical="center"/>
    </xf>
    <xf numFmtId="42" fontId="16" fillId="0" borderId="24" xfId="73" applyFont="1" applyBorder="1" applyAlignment="1">
      <alignment vertical="center"/>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3" xfId="0" applyFont="1" applyBorder="1" applyAlignment="1">
      <alignment horizontal="left" vertical="center" wrapText="1"/>
    </xf>
    <xf numFmtId="0" fontId="18" fillId="2" borderId="23" xfId="0" applyFont="1" applyFill="1" applyBorder="1" applyAlignment="1">
      <alignment horizontal="left" vertical="center" wrapText="1"/>
    </xf>
    <xf numFmtId="0" fontId="3" fillId="2" borderId="23" xfId="0" applyFont="1" applyFill="1" applyBorder="1" applyAlignment="1">
      <alignment horizontal="right" wrapText="1"/>
    </xf>
    <xf numFmtId="42" fontId="16" fillId="2" borderId="0" xfId="0" applyNumberFormat="1" applyFont="1" applyFill="1" applyAlignment="1">
      <alignment horizontal="right" wrapText="1"/>
    </xf>
    <xf numFmtId="0" fontId="3" fillId="2" borderId="0" xfId="0" applyFont="1" applyFill="1" applyAlignment="1">
      <alignment horizontal="right" wrapText="1"/>
    </xf>
    <xf numFmtId="9" fontId="15" fillId="2" borderId="23" xfId="0" applyNumberFormat="1" applyFont="1" applyFill="1" applyBorder="1" applyAlignment="1">
      <alignment horizontal="right" wrapText="1"/>
    </xf>
    <xf numFmtId="49" fontId="3" fillId="2" borderId="23" xfId="0" applyNumberFormat="1" applyFont="1" applyFill="1" applyBorder="1" applyAlignment="1">
      <alignment horizontal="right" wrapText="1"/>
    </xf>
    <xf numFmtId="0" fontId="18" fillId="0" borderId="23" xfId="0" applyFont="1" applyBorder="1" applyAlignment="1">
      <alignment vertical="center" wrapText="1"/>
    </xf>
    <xf numFmtId="0" fontId="10" fillId="4" borderId="0" xfId="0" applyFont="1" applyFill="1" applyBorder="1" applyAlignment="1">
      <alignment horizontal="center" vertical="center"/>
    </xf>
    <xf numFmtId="9" fontId="25" fillId="0" borderId="23" xfId="0" applyNumberFormat="1" applyFont="1" applyFill="1" applyBorder="1" applyAlignment="1">
      <alignment horizontal="center" vertical="center" wrapText="1"/>
    </xf>
    <xf numFmtId="0" fontId="3" fillId="2" borderId="27" xfId="0" applyFont="1" applyFill="1" applyBorder="1" applyAlignment="1">
      <alignment horizontal="right" wrapText="1"/>
    </xf>
    <xf numFmtId="0" fontId="18" fillId="0" borderId="35" xfId="0" applyFont="1" applyBorder="1" applyAlignment="1">
      <alignment vertical="center" wrapText="1"/>
    </xf>
    <xf numFmtId="0" fontId="18" fillId="0" borderId="35" xfId="0" applyFont="1" applyBorder="1" applyAlignment="1">
      <alignment horizontal="justify" vertical="center" wrapText="1"/>
    </xf>
    <xf numFmtId="0" fontId="18" fillId="2" borderId="35" xfId="0" applyFont="1" applyFill="1" applyBorder="1" applyAlignment="1">
      <alignment horizontal="left" vertical="center" wrapText="1"/>
    </xf>
    <xf numFmtId="0" fontId="3" fillId="2" borderId="35" xfId="0" applyFont="1" applyFill="1" applyBorder="1" applyAlignment="1">
      <alignment horizontal="right" wrapText="1"/>
    </xf>
    <xf numFmtId="0" fontId="15" fillId="2" borderId="35" xfId="0" applyFont="1" applyFill="1" applyBorder="1" applyAlignment="1">
      <alignment horizontal="right" wrapText="1"/>
    </xf>
    <xf numFmtId="9" fontId="3" fillId="2" borderId="35" xfId="0" applyNumberFormat="1" applyFont="1" applyFill="1" applyBorder="1" applyAlignment="1">
      <alignment horizontal="right" wrapText="1"/>
    </xf>
    <xf numFmtId="0" fontId="9" fillId="6" borderId="23" xfId="0" applyFont="1" applyFill="1" applyBorder="1" applyAlignment="1">
      <alignment horizontal="center" vertical="center" wrapText="1"/>
    </xf>
    <xf numFmtId="10" fontId="25" fillId="0" borderId="23" xfId="0" applyNumberFormat="1" applyFont="1" applyFill="1" applyBorder="1" applyAlignment="1">
      <alignment horizontal="center" vertical="center" wrapText="1"/>
    </xf>
    <xf numFmtId="167" fontId="25" fillId="0" borderId="23" xfId="0" applyNumberFormat="1" applyFont="1" applyFill="1" applyBorder="1" applyAlignment="1">
      <alignment horizontal="center" vertical="center" wrapText="1"/>
    </xf>
    <xf numFmtId="0" fontId="0" fillId="0" borderId="0" xfId="0" applyAlignment="1">
      <alignment wrapText="1"/>
    </xf>
    <xf numFmtId="0" fontId="9" fillId="6" borderId="36" xfId="0" applyFont="1" applyFill="1" applyBorder="1" applyAlignment="1">
      <alignment horizontal="center" vertical="center" wrapText="1"/>
    </xf>
    <xf numFmtId="0" fontId="3" fillId="2" borderId="23" xfId="0" applyFont="1" applyFill="1" applyBorder="1" applyAlignment="1">
      <alignment horizontal="center" vertical="center" wrapText="1"/>
    </xf>
    <xf numFmtId="9" fontId="3" fillId="2" borderId="27" xfId="0" applyNumberFormat="1" applyFont="1" applyFill="1" applyBorder="1" applyAlignment="1">
      <alignment horizontal="center" vertical="center" wrapText="1"/>
    </xf>
    <xf numFmtId="0" fontId="3" fillId="2" borderId="27" xfId="0" applyFont="1" applyFill="1" applyBorder="1" applyAlignment="1">
      <alignment horizontal="center" vertical="center" wrapText="1"/>
    </xf>
    <xf numFmtId="3" fontId="15" fillId="2" borderId="27" xfId="0" applyNumberFormat="1" applyFont="1" applyFill="1" applyBorder="1" applyAlignment="1">
      <alignment horizontal="center" vertical="center" wrapText="1"/>
    </xf>
    <xf numFmtId="0" fontId="15" fillId="2" borderId="2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2" borderId="32" xfId="0" applyFont="1" applyFill="1" applyBorder="1" applyAlignment="1">
      <alignment horizontal="center" vertical="center" wrapText="1"/>
    </xf>
    <xf numFmtId="16" fontId="3" fillId="2" borderId="27" xfId="0" applyNumberFormat="1" applyFont="1" applyFill="1" applyBorder="1" applyAlignment="1">
      <alignment horizontal="center" vertical="center" wrapText="1"/>
    </xf>
    <xf numFmtId="0" fontId="16" fillId="0" borderId="23" xfId="0" applyFont="1" applyFill="1" applyBorder="1" applyAlignment="1">
      <alignment vertical="center" wrapText="1"/>
    </xf>
    <xf numFmtId="0" fontId="10" fillId="4" borderId="0" xfId="0" applyFont="1" applyFill="1" applyBorder="1" applyAlignment="1">
      <alignment horizontal="center" vertical="center"/>
    </xf>
    <xf numFmtId="0" fontId="11" fillId="5" borderId="0" xfId="0" applyFont="1" applyFill="1" applyBorder="1" applyAlignment="1">
      <alignment horizontal="center" vertical="center" wrapText="1"/>
    </xf>
    <xf numFmtId="0" fontId="16" fillId="0" borderId="23" xfId="0" applyFont="1" applyBorder="1" applyAlignment="1">
      <alignment horizontal="left" vertical="center" wrapText="1"/>
    </xf>
    <xf numFmtId="9" fontId="25" fillId="10" borderId="23" xfId="0" applyNumberFormat="1" applyFont="1" applyFill="1" applyBorder="1" applyAlignment="1">
      <alignment horizontal="center" vertical="center" wrapText="1"/>
    </xf>
    <xf numFmtId="0" fontId="16" fillId="0" borderId="24" xfId="0" applyFont="1" applyBorder="1" applyAlignment="1">
      <alignment horizontal="left" vertical="center" wrapText="1"/>
    </xf>
    <xf numFmtId="0" fontId="16" fillId="0" borderId="23" xfId="71" applyNumberFormat="1" applyFont="1" applyBorder="1" applyAlignment="1">
      <alignment horizontal="center" vertical="center" wrapText="1"/>
    </xf>
    <xf numFmtId="9" fontId="16" fillId="0" borderId="23" xfId="0" applyNumberFormat="1" applyFont="1" applyFill="1" applyBorder="1" applyAlignment="1">
      <alignment horizontal="center" vertical="center"/>
    </xf>
    <xf numFmtId="9" fontId="16" fillId="0" borderId="23" xfId="0" applyNumberFormat="1" applyFont="1" applyFill="1" applyBorder="1" applyAlignment="1">
      <alignment horizontal="center" vertical="center" wrapText="1"/>
    </xf>
    <xf numFmtId="0" fontId="16" fillId="0" borderId="23" xfId="0" applyFont="1" applyFill="1" applyBorder="1" applyAlignment="1">
      <alignment horizontal="left" vertical="center" wrapText="1"/>
    </xf>
    <xf numFmtId="0" fontId="3" fillId="0" borderId="23" xfId="0" applyFont="1" applyFill="1" applyBorder="1" applyAlignment="1">
      <alignment horizontal="center" vertical="center"/>
    </xf>
    <xf numFmtId="0" fontId="27" fillId="0" borderId="0" xfId="0" applyFont="1" applyFill="1" applyAlignment="1">
      <alignment vertical="center" wrapText="1"/>
    </xf>
    <xf numFmtId="9" fontId="21" fillId="0" borderId="23" xfId="0" applyNumberFormat="1" applyFont="1" applyBorder="1" applyAlignment="1">
      <alignment horizontal="center" vertical="center" wrapText="1"/>
    </xf>
    <xf numFmtId="0" fontId="28" fillId="0" borderId="0" xfId="0" applyFont="1" applyAlignment="1">
      <alignment horizontal="center" vertical="center" wrapText="1"/>
    </xf>
    <xf numFmtId="0" fontId="30" fillId="2" borderId="27" xfId="0" applyFont="1" applyFill="1" applyBorder="1" applyAlignment="1">
      <alignment horizontal="center" vertical="center" wrapText="1"/>
    </xf>
    <xf numFmtId="9" fontId="31" fillId="2" borderId="27" xfId="0" applyNumberFormat="1" applyFont="1" applyFill="1" applyBorder="1" applyAlignment="1">
      <alignment horizontal="center" vertical="center" wrapText="1"/>
    </xf>
    <xf numFmtId="9" fontId="21" fillId="2" borderId="23" xfId="0" applyNumberFormat="1" applyFont="1" applyFill="1" applyBorder="1" applyAlignment="1">
      <alignment horizontal="center" vertical="center" wrapText="1"/>
    </xf>
    <xf numFmtId="9" fontId="29" fillId="0" borderId="23" xfId="74" applyNumberFormat="1" applyFont="1" applyFill="1" applyBorder="1" applyAlignment="1" applyProtection="1">
      <alignment horizontal="center" vertical="center" wrapText="1"/>
    </xf>
    <xf numFmtId="0" fontId="34" fillId="0" borderId="23" xfId="74" applyFont="1" applyBorder="1" applyAlignment="1">
      <alignment horizontal="center"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horizontal="center" vertical="center" wrapText="1"/>
    </xf>
    <xf numFmtId="167" fontId="28" fillId="0" borderId="23" xfId="74" applyNumberFormat="1" applyFont="1" applyFill="1" applyBorder="1" applyAlignment="1">
      <alignment horizontal="center" vertical="center" wrapText="1"/>
    </xf>
    <xf numFmtId="9" fontId="29" fillId="0" borderId="23" xfId="74" applyNumberFormat="1" applyFont="1" applyFill="1" applyBorder="1" applyAlignment="1">
      <alignment horizontal="center" vertical="center" wrapText="1"/>
    </xf>
    <xf numFmtId="0" fontId="30" fillId="0" borderId="27" xfId="0" applyFont="1" applyBorder="1" applyAlignment="1">
      <alignment horizontal="center" vertical="center" wrapText="1"/>
    </xf>
    <xf numFmtId="0" fontId="30" fillId="2" borderId="35" xfId="0" applyFont="1" applyFill="1" applyBorder="1" applyAlignment="1">
      <alignment horizontal="center" vertical="center" wrapText="1"/>
    </xf>
    <xf numFmtId="9" fontId="30" fillId="0" borderId="27" xfId="0" applyNumberFormat="1" applyFont="1" applyBorder="1" applyAlignment="1">
      <alignment horizontal="center" vertical="center" wrapText="1"/>
    </xf>
    <xf numFmtId="0" fontId="33" fillId="0" borderId="27" xfId="0" applyFont="1" applyBorder="1" applyAlignment="1">
      <alignment horizontal="center" vertical="center" wrapText="1"/>
    </xf>
    <xf numFmtId="9" fontId="33" fillId="0" borderId="23" xfId="0" applyNumberFormat="1" applyFont="1" applyBorder="1" applyAlignment="1">
      <alignment horizontal="center" vertical="center" wrapText="1"/>
    </xf>
    <xf numFmtId="9" fontId="33" fillId="0" borderId="23" xfId="74" applyNumberFormat="1" applyFont="1" applyFill="1" applyBorder="1" applyAlignment="1">
      <alignment horizontal="center" vertical="center" wrapText="1"/>
    </xf>
    <xf numFmtId="0" fontId="33" fillId="0" borderId="24" xfId="0" applyFont="1" applyBorder="1" applyAlignment="1">
      <alignment horizontal="center" vertical="center" wrapText="1"/>
    </xf>
    <xf numFmtId="9" fontId="29" fillId="2" borderId="23" xfId="74" applyNumberFormat="1" applyFont="1" applyFill="1" applyBorder="1" applyAlignment="1">
      <alignment horizontal="center" vertical="center" wrapText="1"/>
    </xf>
    <xf numFmtId="16" fontId="33" fillId="0" borderId="27" xfId="0" applyNumberFormat="1" applyFont="1" applyBorder="1" applyAlignment="1">
      <alignment horizontal="center" vertical="center" wrapText="1"/>
    </xf>
    <xf numFmtId="0" fontId="30" fillId="2" borderId="23" xfId="0" applyFont="1" applyFill="1" applyBorder="1" applyAlignment="1">
      <alignment horizontal="center" vertical="center"/>
    </xf>
    <xf numFmtId="0" fontId="21" fillId="2" borderId="23" xfId="0" applyFont="1" applyFill="1" applyBorder="1" applyAlignment="1">
      <alignment horizontal="center" vertical="center" wrapText="1"/>
    </xf>
    <xf numFmtId="0" fontId="29" fillId="2" borderId="23" xfId="74"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27" xfId="0" applyFont="1" applyFill="1" applyBorder="1" applyAlignment="1">
      <alignment horizontal="center" wrapText="1"/>
    </xf>
    <xf numFmtId="9" fontId="31" fillId="0" borderId="23" xfId="0" applyNumberFormat="1" applyFont="1" applyBorder="1" applyAlignment="1">
      <alignment horizontal="center" vertical="center" wrapText="1"/>
    </xf>
    <xf numFmtId="9" fontId="33" fillId="0" borderId="23" xfId="74" applyNumberFormat="1" applyFont="1" applyFill="1" applyBorder="1" applyAlignment="1" applyProtection="1">
      <alignment horizontal="center" vertical="center" wrapText="1"/>
    </xf>
    <xf numFmtId="0" fontId="21" fillId="0" borderId="24" xfId="0" applyFont="1" applyBorder="1" applyAlignment="1">
      <alignment horizontal="center" vertical="center" wrapText="1"/>
    </xf>
    <xf numFmtId="0" fontId="21" fillId="0" borderId="0" xfId="0" applyFont="1" applyAlignment="1">
      <alignment horizontal="center" vertical="center" wrapText="1"/>
    </xf>
    <xf numFmtId="9" fontId="21" fillId="2" borderId="23" xfId="0" applyNumberFormat="1" applyFont="1" applyFill="1" applyBorder="1" applyAlignment="1">
      <alignment horizontal="center" vertical="center"/>
    </xf>
    <xf numFmtId="0" fontId="21" fillId="2" borderId="27" xfId="0" applyFont="1" applyFill="1" applyBorder="1" applyAlignment="1">
      <alignment horizontal="center" vertical="center" wrapText="1"/>
    </xf>
    <xf numFmtId="0" fontId="35" fillId="0" borderId="0" xfId="0" applyFont="1" applyAlignment="1">
      <alignment horizontal="center" vertical="center" wrapText="1"/>
    </xf>
    <xf numFmtId="9" fontId="30" fillId="10" borderId="23" xfId="0" applyNumberFormat="1" applyFont="1" applyFill="1" applyBorder="1" applyAlignment="1">
      <alignment horizontal="center" vertical="center" wrapText="1"/>
    </xf>
    <xf numFmtId="0" fontId="30" fillId="2" borderId="23" xfId="0" applyFont="1" applyFill="1" applyBorder="1" applyAlignment="1">
      <alignment horizontal="center" wrapText="1"/>
    </xf>
    <xf numFmtId="0" fontId="30" fillId="0" borderId="35" xfId="0" applyFont="1" applyBorder="1" applyAlignment="1">
      <alignment horizontal="center" wrapText="1"/>
    </xf>
    <xf numFmtId="0" fontId="30" fillId="0" borderId="23" xfId="0" applyFont="1" applyBorder="1" applyAlignment="1">
      <alignment horizontal="center" wrapText="1"/>
    </xf>
    <xf numFmtId="9" fontId="30" fillId="0" borderId="35" xfId="0" applyNumberFormat="1" applyFont="1" applyBorder="1" applyAlignment="1">
      <alignment horizontal="center" wrapText="1"/>
    </xf>
    <xf numFmtId="9" fontId="21" fillId="0" borderId="23" xfId="0" applyNumberFormat="1" applyFont="1" applyFill="1" applyBorder="1" applyAlignment="1">
      <alignment horizontal="center" vertical="center" wrapText="1"/>
    </xf>
    <xf numFmtId="0" fontId="16" fillId="0" borderId="23" xfId="0" applyFont="1" applyBorder="1" applyAlignment="1">
      <alignment horizontal="left" vertical="center" wrapText="1"/>
    </xf>
    <xf numFmtId="0" fontId="10" fillId="4" borderId="0" xfId="0" applyFont="1" applyFill="1" applyBorder="1" applyAlignment="1">
      <alignment horizontal="center" vertical="center"/>
    </xf>
    <xf numFmtId="9" fontId="25" fillId="0" borderId="23" xfId="0" applyNumberFormat="1" applyFont="1" applyBorder="1" applyAlignment="1">
      <alignment horizontal="center" vertical="center" wrapText="1"/>
    </xf>
    <xf numFmtId="167" fontId="39" fillId="0" borderId="23" xfId="0" applyNumberFormat="1" applyFont="1" applyBorder="1" applyAlignment="1">
      <alignment horizontal="center" vertical="center" wrapText="1"/>
    </xf>
    <xf numFmtId="9" fontId="39" fillId="0" borderId="23" xfId="0" applyNumberFormat="1" applyFont="1" applyBorder="1" applyAlignment="1">
      <alignment horizontal="center" vertical="center" wrapText="1"/>
    </xf>
    <xf numFmtId="0" fontId="16" fillId="0" borderId="24" xfId="0" applyFont="1" applyBorder="1" applyAlignment="1">
      <alignment horizontal="center" vertical="center" wrapText="1"/>
    </xf>
    <xf numFmtId="0" fontId="16" fillId="0" borderId="29" xfId="0" applyFont="1" applyBorder="1" applyAlignment="1">
      <alignment horizontal="center" vertical="center" wrapText="1"/>
    </xf>
    <xf numFmtId="9" fontId="21"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center" vertical="center" wrapText="1"/>
    </xf>
    <xf numFmtId="9" fontId="25" fillId="12" borderId="24" xfId="0" applyNumberFormat="1" applyFont="1" applyFill="1" applyBorder="1" applyAlignment="1">
      <alignment horizontal="center" vertical="center" wrapText="1"/>
    </xf>
    <xf numFmtId="9" fontId="25" fillId="12" borderId="28" xfId="0" applyNumberFormat="1" applyFont="1" applyFill="1" applyBorder="1" applyAlignment="1">
      <alignment horizontal="center" vertical="center" wrapText="1"/>
    </xf>
    <xf numFmtId="9" fontId="25" fillId="10" borderId="28" xfId="0" applyNumberFormat="1" applyFont="1" applyFill="1" applyBorder="1" applyAlignment="1">
      <alignment horizontal="center" vertical="center" wrapText="1"/>
    </xf>
    <xf numFmtId="0" fontId="16" fillId="2" borderId="27" xfId="0" applyFont="1" applyFill="1" applyBorder="1" applyAlignment="1">
      <alignment horizontal="center" vertical="center" wrapText="1"/>
    </xf>
    <xf numFmtId="9" fontId="44" fillId="0" borderId="23" xfId="74" applyNumberFormat="1" applyFont="1" applyFill="1" applyBorder="1" applyAlignment="1">
      <alignment horizontal="center" vertical="center" wrapText="1"/>
    </xf>
    <xf numFmtId="0" fontId="16" fillId="2" borderId="23" xfId="0" applyFont="1" applyFill="1" applyBorder="1" applyAlignment="1">
      <alignment horizontal="center" wrapText="1"/>
    </xf>
    <xf numFmtId="0" fontId="16" fillId="2" borderId="23" xfId="0" applyFont="1" applyFill="1" applyBorder="1" applyAlignment="1">
      <alignment horizontal="center" vertical="top" wrapText="1"/>
    </xf>
    <xf numFmtId="9" fontId="16" fillId="2" borderId="27" xfId="0" applyNumberFormat="1" applyFont="1" applyFill="1" applyBorder="1" applyAlignment="1">
      <alignment horizontal="center" vertical="center" wrapText="1"/>
    </xf>
    <xf numFmtId="0" fontId="44" fillId="0" borderId="23" xfId="74" applyFont="1" applyFill="1" applyBorder="1" applyAlignment="1">
      <alignment horizontal="center" vertical="top" wrapText="1"/>
    </xf>
    <xf numFmtId="0" fontId="16" fillId="0" borderId="23" xfId="0" applyFont="1" applyBorder="1" applyAlignment="1">
      <alignment horizontal="center" vertical="top" wrapText="1"/>
    </xf>
    <xf numFmtId="9" fontId="21" fillId="0" borderId="23" xfId="74" applyNumberFormat="1" applyFont="1" applyFill="1" applyBorder="1" applyAlignment="1" applyProtection="1">
      <alignment horizontal="center" vertical="center" wrapText="1"/>
    </xf>
    <xf numFmtId="3" fontId="21" fillId="2" borderId="27" xfId="0" applyNumberFormat="1" applyFont="1" applyFill="1" applyBorder="1" applyAlignment="1">
      <alignment horizontal="center" vertical="center" wrapText="1"/>
    </xf>
    <xf numFmtId="0" fontId="44" fillId="2" borderId="23" xfId="74" applyFont="1" applyFill="1" applyBorder="1" applyAlignment="1">
      <alignment horizontal="center" vertical="center" wrapText="1"/>
    </xf>
    <xf numFmtId="0" fontId="16" fillId="0" borderId="27" xfId="0" applyFont="1" applyBorder="1" applyAlignment="1">
      <alignment horizontal="center" vertical="center" wrapText="1"/>
    </xf>
    <xf numFmtId="0" fontId="16" fillId="2" borderId="35" xfId="0" applyFont="1" applyFill="1" applyBorder="1" applyAlignment="1">
      <alignment horizontal="center" vertical="center" wrapText="1"/>
    </xf>
    <xf numFmtId="9" fontId="16" fillId="0" borderId="27" xfId="0" applyNumberFormat="1" applyFont="1" applyBorder="1" applyAlignment="1">
      <alignment horizontal="center" vertical="center" wrapText="1"/>
    </xf>
    <xf numFmtId="9" fontId="34" fillId="0" borderId="23" xfId="74" applyNumberFormat="1" applyFont="1" applyFill="1" applyBorder="1" applyAlignment="1">
      <alignment horizontal="center" vertical="center" wrapText="1"/>
    </xf>
    <xf numFmtId="0" fontId="44" fillId="2" borderId="23" xfId="74" applyFont="1" applyFill="1" applyBorder="1" applyAlignment="1">
      <alignment horizontal="center" wrapText="1"/>
    </xf>
    <xf numFmtId="0" fontId="16" fillId="2" borderId="23" xfId="0" applyFont="1" applyFill="1" applyBorder="1" applyAlignment="1">
      <alignment horizontal="center" vertical="center" wrapText="1"/>
    </xf>
    <xf numFmtId="0" fontId="46" fillId="0" borderId="23" xfId="0" applyFont="1" applyBorder="1" applyAlignment="1">
      <alignment horizontal="center" vertical="center" wrapText="1"/>
    </xf>
    <xf numFmtId="0" fontId="44" fillId="0" borderId="23" xfId="74" applyFont="1" applyBorder="1" applyAlignment="1">
      <alignment horizontal="center" vertical="center" wrapText="1"/>
    </xf>
    <xf numFmtId="9" fontId="16" fillId="0" borderId="23" xfId="74" applyNumberFormat="1" applyFont="1" applyFill="1" applyBorder="1" applyAlignment="1" applyProtection="1">
      <alignment horizontal="center" vertical="center" wrapText="1"/>
    </xf>
    <xf numFmtId="0" fontId="44" fillId="0" borderId="23" xfId="74" applyFont="1" applyFill="1" applyBorder="1" applyAlignment="1">
      <alignment horizontal="center" vertical="center"/>
    </xf>
    <xf numFmtId="0" fontId="16" fillId="0" borderId="23" xfId="0" applyFont="1" applyBorder="1" applyAlignment="1">
      <alignment horizontal="center" wrapText="1"/>
    </xf>
    <xf numFmtId="0" fontId="16" fillId="0" borderId="23" xfId="0" applyFont="1" applyBorder="1" applyAlignment="1">
      <alignment horizontal="center"/>
    </xf>
    <xf numFmtId="0" fontId="16" fillId="0" borderId="23" xfId="0" applyFont="1" applyBorder="1" applyAlignment="1" applyProtection="1">
      <alignment horizontal="center" vertical="center" wrapText="1"/>
      <protection locked="0"/>
    </xf>
    <xf numFmtId="0" fontId="44" fillId="0" borderId="23" xfId="75" applyFont="1" applyFill="1" applyBorder="1" applyAlignment="1" applyProtection="1">
      <alignment horizontal="center" vertical="center" wrapText="1"/>
    </xf>
    <xf numFmtId="0" fontId="16" fillId="0" borderId="24" xfId="0" applyFont="1" applyBorder="1" applyAlignment="1" applyProtection="1">
      <alignment horizontal="center" vertical="center" wrapText="1"/>
      <protection locked="0"/>
    </xf>
    <xf numFmtId="0" fontId="16" fillId="2" borderId="23" xfId="0" applyFont="1" applyFill="1" applyBorder="1" applyAlignment="1">
      <alignment horizontal="center"/>
    </xf>
    <xf numFmtId="0" fontId="16" fillId="0" borderId="35"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9" fontId="16" fillId="0" borderId="2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35" xfId="0" applyFont="1" applyBorder="1" applyAlignment="1">
      <alignment horizontal="center" vertical="center" wrapText="1"/>
    </xf>
    <xf numFmtId="0" fontId="44" fillId="0" borderId="23" xfId="74" applyFont="1" applyBorder="1" applyAlignment="1">
      <alignment horizontal="center" wrapText="1"/>
    </xf>
    <xf numFmtId="9" fontId="16" fillId="0" borderId="35" xfId="0" applyNumberFormat="1" applyFont="1" applyBorder="1" applyAlignment="1">
      <alignment horizontal="center" wrapText="1"/>
    </xf>
    <xf numFmtId="0" fontId="46" fillId="2" borderId="23" xfId="0" applyFont="1" applyFill="1" applyBorder="1" applyAlignment="1">
      <alignment horizontal="center" vertical="center" wrapText="1"/>
    </xf>
    <xf numFmtId="0" fontId="47" fillId="2" borderId="23" xfId="74" applyFont="1" applyFill="1" applyBorder="1" applyAlignment="1">
      <alignment horizontal="center" vertical="center" wrapText="1"/>
    </xf>
    <xf numFmtId="9" fontId="46" fillId="0" borderId="23" xfId="0" applyNumberFormat="1" applyFont="1" applyBorder="1" applyAlignment="1">
      <alignment horizontal="center" vertical="center" wrapText="1"/>
    </xf>
    <xf numFmtId="49" fontId="46" fillId="2" borderId="23" xfId="0" applyNumberFormat="1" applyFont="1" applyFill="1" applyBorder="1" applyAlignment="1">
      <alignment horizontal="center" vertical="center" wrapText="1"/>
    </xf>
    <xf numFmtId="0" fontId="46" fillId="0" borderId="24" xfId="0" applyFont="1" applyBorder="1" applyAlignment="1">
      <alignment horizontal="center" vertical="center" wrapText="1"/>
    </xf>
    <xf numFmtId="0" fontId="46" fillId="2" borderId="0" xfId="0" applyFont="1" applyFill="1" applyAlignment="1">
      <alignment horizontal="center" vertical="center"/>
    </xf>
    <xf numFmtId="9" fontId="46" fillId="2" borderId="23" xfId="0" applyNumberFormat="1" applyFont="1" applyFill="1" applyBorder="1" applyAlignment="1">
      <alignment horizontal="center" vertical="center" wrapText="1"/>
    </xf>
    <xf numFmtId="0" fontId="46" fillId="0" borderId="27" xfId="0" applyFont="1" applyBorder="1" applyAlignment="1">
      <alignment horizontal="center" vertical="center" wrapText="1"/>
    </xf>
    <xf numFmtId="0" fontId="16" fillId="2" borderId="0" xfId="0" applyFont="1" applyFill="1" applyAlignment="1">
      <alignment horizontal="center"/>
    </xf>
    <xf numFmtId="9" fontId="16" fillId="2" borderId="23" xfId="72" applyFont="1" applyFill="1" applyBorder="1" applyAlignment="1" applyProtection="1">
      <alignment horizontal="center" vertical="center" wrapText="1"/>
    </xf>
    <xf numFmtId="9" fontId="4" fillId="2" borderId="23" xfId="0" applyNumberFormat="1" applyFont="1" applyFill="1" applyBorder="1" applyAlignment="1">
      <alignment horizontal="center" vertical="center"/>
    </xf>
    <xf numFmtId="9" fontId="21" fillId="2" borderId="23" xfId="0" applyNumberFormat="1" applyFont="1" applyFill="1" applyBorder="1" applyAlignment="1">
      <alignment horizontal="center" vertical="center" wrapText="1"/>
    </xf>
    <xf numFmtId="0" fontId="11" fillId="5" borderId="0" xfId="0" applyFont="1" applyFill="1" applyBorder="1" applyAlignment="1">
      <alignment horizontal="center" vertical="center" wrapText="1"/>
    </xf>
    <xf numFmtId="9" fontId="21" fillId="2" borderId="23" xfId="0" applyNumberFormat="1" applyFont="1" applyFill="1" applyBorder="1" applyAlignment="1">
      <alignment horizontal="center" vertical="center" wrapText="1"/>
    </xf>
    <xf numFmtId="0" fontId="16" fillId="2" borderId="23" xfId="0" applyFont="1" applyFill="1" applyBorder="1" applyAlignment="1">
      <alignment horizontal="center" vertical="center"/>
    </xf>
    <xf numFmtId="0" fontId="10" fillId="4" borderId="0" xfId="0" applyFont="1" applyFill="1" applyBorder="1" applyAlignment="1">
      <alignment horizontal="center" vertical="center"/>
    </xf>
    <xf numFmtId="9" fontId="43" fillId="10" borderId="23" xfId="0" applyNumberFormat="1" applyFont="1" applyFill="1" applyBorder="1" applyAlignment="1">
      <alignment horizontal="center" vertical="center" wrapText="1"/>
    </xf>
    <xf numFmtId="9" fontId="43" fillId="10" borderId="23" xfId="72" applyFont="1" applyFill="1" applyBorder="1" applyAlignment="1">
      <alignment horizontal="center" vertical="center"/>
    </xf>
    <xf numFmtId="9" fontId="43" fillId="2" borderId="23" xfId="0" applyNumberFormat="1" applyFont="1" applyFill="1" applyBorder="1" applyAlignment="1">
      <alignment horizontal="center" vertical="center"/>
    </xf>
    <xf numFmtId="0" fontId="44" fillId="0" borderId="23" xfId="74" applyFont="1" applyFill="1" applyBorder="1" applyAlignment="1">
      <alignment horizontal="center" vertical="center" wrapText="1"/>
    </xf>
    <xf numFmtId="0" fontId="44" fillId="0" borderId="23" xfId="74" applyFont="1" applyBorder="1" applyAlignment="1">
      <alignment horizontal="center" vertical="top" wrapText="1"/>
    </xf>
    <xf numFmtId="9" fontId="43" fillId="2" borderId="23" xfId="72" applyFont="1" applyFill="1" applyBorder="1" applyAlignment="1">
      <alignment horizontal="center" vertical="center"/>
    </xf>
    <xf numFmtId="0" fontId="44" fillId="2" borderId="27" xfId="74" applyFont="1" applyFill="1" applyBorder="1" applyAlignment="1">
      <alignment horizontal="center" vertical="center" wrapText="1"/>
    </xf>
    <xf numFmtId="10" fontId="43" fillId="14" borderId="23" xfId="0" applyNumberFormat="1" applyFont="1" applyFill="1" applyBorder="1" applyAlignment="1">
      <alignment horizontal="center" vertical="center" wrapText="1"/>
    </xf>
    <xf numFmtId="9" fontId="43" fillId="0" borderId="23" xfId="0" applyNumberFormat="1" applyFont="1" applyBorder="1" applyAlignment="1">
      <alignment horizontal="center" vertical="center" wrapText="1"/>
    </xf>
    <xf numFmtId="10" fontId="43" fillId="10" borderId="23" xfId="72" applyNumberFormat="1" applyFont="1" applyFill="1" applyBorder="1" applyAlignment="1">
      <alignment horizontal="center" vertical="center"/>
    </xf>
    <xf numFmtId="9" fontId="43" fillId="12" borderId="39" xfId="0" applyNumberFormat="1"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0" borderId="39" xfId="0" applyFont="1" applyBorder="1" applyAlignment="1">
      <alignment horizontal="center" vertical="center" wrapText="1"/>
    </xf>
    <xf numFmtId="0" fontId="16" fillId="2" borderId="0" xfId="0" applyFont="1" applyFill="1" applyAlignment="1">
      <alignment horizontal="center" vertical="center" wrapText="1"/>
    </xf>
    <xf numFmtId="0" fontId="16" fillId="2" borderId="41" xfId="0" applyFont="1" applyFill="1" applyBorder="1" applyAlignment="1">
      <alignment horizontal="center" vertical="center" wrapText="1"/>
    </xf>
    <xf numFmtId="9" fontId="43" fillId="2" borderId="23" xfId="0" applyNumberFormat="1" applyFont="1" applyFill="1" applyBorder="1" applyAlignment="1">
      <alignment horizontal="center"/>
    </xf>
    <xf numFmtId="9" fontId="43" fillId="10" borderId="23" xfId="0" applyNumberFormat="1" applyFont="1" applyFill="1" applyBorder="1" applyAlignment="1">
      <alignment horizontal="center"/>
    </xf>
    <xf numFmtId="9" fontId="43" fillId="10" borderId="23" xfId="72" applyFont="1" applyFill="1" applyBorder="1" applyAlignment="1">
      <alignment horizontal="center" vertical="center" wrapText="1"/>
    </xf>
    <xf numFmtId="0" fontId="16" fillId="2" borderId="27" xfId="0" applyFont="1" applyFill="1" applyBorder="1" applyAlignment="1">
      <alignment horizontal="center"/>
    </xf>
    <xf numFmtId="9" fontId="39" fillId="2" borderId="23" xfId="0" applyNumberFormat="1" applyFont="1" applyFill="1" applyBorder="1" applyAlignment="1">
      <alignment horizontal="center" vertical="center" wrapText="1"/>
    </xf>
    <xf numFmtId="0" fontId="44" fillId="0" borderId="23" xfId="75" applyFont="1" applyFill="1" applyBorder="1" applyAlignment="1" applyProtection="1">
      <alignment horizontal="center" vertical="center" wrapText="1"/>
      <protection locked="0"/>
    </xf>
    <xf numFmtId="0" fontId="44" fillId="0" borderId="24" xfId="75" applyFont="1" applyFill="1" applyBorder="1" applyAlignment="1" applyProtection="1">
      <alignment horizontal="center" vertical="center" wrapText="1"/>
      <protection locked="0"/>
    </xf>
    <xf numFmtId="0" fontId="16" fillId="0" borderId="39" xfId="0" applyFont="1" applyBorder="1" applyAlignment="1" applyProtection="1">
      <alignment horizontal="center" vertical="center" wrapText="1"/>
      <protection locked="0"/>
    </xf>
    <xf numFmtId="0" fontId="44" fillId="0" borderId="39" xfId="75" applyFont="1" applyFill="1" applyBorder="1" applyAlignment="1" applyProtection="1">
      <alignment horizontal="center" vertical="center" wrapText="1"/>
      <protection locked="0"/>
    </xf>
    <xf numFmtId="0" fontId="46" fillId="0" borderId="23" xfId="0" applyFont="1" applyBorder="1" applyAlignment="1" applyProtection="1">
      <alignment horizontal="center" vertical="center" wrapText="1"/>
      <protection locked="0"/>
    </xf>
    <xf numFmtId="0" fontId="46" fillId="0" borderId="39" xfId="0" applyFont="1" applyBorder="1" applyAlignment="1" applyProtection="1">
      <alignment horizontal="center" vertical="center"/>
      <protection locked="0"/>
    </xf>
    <xf numFmtId="0" fontId="47" fillId="0" borderId="39" xfId="74" applyFont="1" applyBorder="1" applyAlignment="1" applyProtection="1">
      <alignment horizontal="center" vertical="center" wrapText="1"/>
      <protection locked="0"/>
    </xf>
    <xf numFmtId="0" fontId="44" fillId="0" borderId="27" xfId="75" applyFont="1" applyFill="1" applyBorder="1" applyAlignment="1" applyProtection="1">
      <alignment horizontal="center" vertical="center" wrapText="1"/>
    </xf>
    <xf numFmtId="0" fontId="16" fillId="0" borderId="39" xfId="0" applyFont="1" applyBorder="1" applyAlignment="1" applyProtection="1">
      <alignment horizontal="center" vertical="center"/>
      <protection locked="0"/>
    </xf>
    <xf numFmtId="0" fontId="44" fillId="0" borderId="23" xfId="75" applyFont="1" applyFill="1" applyBorder="1" applyAlignment="1">
      <alignment horizontal="center" vertical="center" wrapText="1"/>
    </xf>
    <xf numFmtId="0" fontId="16" fillId="12" borderId="23" xfId="0" applyFont="1" applyFill="1" applyBorder="1" applyAlignment="1">
      <alignment horizontal="center"/>
    </xf>
    <xf numFmtId="0" fontId="16" fillId="2" borderId="27" xfId="0" applyFont="1" applyFill="1" applyBorder="1" applyAlignment="1">
      <alignment horizontal="center" wrapText="1"/>
    </xf>
    <xf numFmtId="0" fontId="16" fillId="2" borderId="35" xfId="0" applyFont="1" applyFill="1" applyBorder="1" applyAlignment="1">
      <alignment horizontal="center" vertical="top" wrapText="1"/>
    </xf>
    <xf numFmtId="0" fontId="44" fillId="0" borderId="23" xfId="74" applyFont="1" applyFill="1" applyBorder="1" applyAlignment="1">
      <alignment horizontal="center" wrapText="1"/>
    </xf>
    <xf numFmtId="0" fontId="16" fillId="2" borderId="40" xfId="0" applyFont="1" applyFill="1" applyBorder="1" applyAlignment="1">
      <alignment horizontal="center" wrapText="1"/>
    </xf>
    <xf numFmtId="0" fontId="16" fillId="2" borderId="0" xfId="0" applyFont="1" applyFill="1" applyAlignment="1">
      <alignment horizontal="center" wrapText="1"/>
    </xf>
    <xf numFmtId="0" fontId="16" fillId="0" borderId="39" xfId="0" applyFont="1" applyBorder="1" applyAlignment="1">
      <alignment horizontal="center" wrapText="1"/>
    </xf>
    <xf numFmtId="0" fontId="3" fillId="2" borderId="0" xfId="0" applyFont="1" applyFill="1" applyAlignment="1">
      <alignment horizontal="center"/>
    </xf>
    <xf numFmtId="1" fontId="16" fillId="2" borderId="27" xfId="0" applyNumberFormat="1" applyFont="1" applyFill="1" applyBorder="1" applyAlignment="1">
      <alignment horizontal="center" vertical="center" wrapText="1"/>
    </xf>
    <xf numFmtId="9" fontId="43" fillId="14" borderId="23" xfId="72" applyFont="1" applyFill="1" applyBorder="1" applyAlignment="1">
      <alignment horizontal="center" vertical="center"/>
    </xf>
    <xf numFmtId="0" fontId="16" fillId="2" borderId="23" xfId="0" applyFont="1" applyFill="1" applyBorder="1" applyAlignment="1" applyProtection="1">
      <alignment horizontal="center" vertical="center" wrapText="1"/>
      <protection locked="0"/>
    </xf>
    <xf numFmtId="0" fontId="16" fillId="2" borderId="35" xfId="0" applyFont="1" applyFill="1" applyBorder="1" applyAlignment="1" applyProtection="1">
      <alignment horizontal="center" vertical="center" wrapText="1"/>
      <protection locked="0"/>
    </xf>
    <xf numFmtId="0" fontId="16" fillId="2" borderId="27" xfId="0" applyFont="1" applyFill="1" applyBorder="1" applyAlignment="1">
      <alignment horizontal="center" vertical="center"/>
    </xf>
    <xf numFmtId="0" fontId="2" fillId="2" borderId="0" xfId="0" applyFont="1" applyFill="1" applyAlignment="1">
      <alignment horizontal="center"/>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48" fillId="2" borderId="0" xfId="0" applyFont="1" applyFill="1" applyAlignment="1">
      <alignment horizontal="right" vertical="center" wrapText="1"/>
    </xf>
    <xf numFmtId="0" fontId="16" fillId="13" borderId="32" xfId="0" applyFont="1" applyFill="1" applyBorder="1" applyAlignment="1">
      <alignment horizontal="center" vertical="center" wrapText="1"/>
    </xf>
    <xf numFmtId="0" fontId="16" fillId="13" borderId="33" xfId="0" applyFont="1" applyFill="1" applyBorder="1" applyAlignment="1">
      <alignment horizontal="center" vertical="center" wrapText="1"/>
    </xf>
    <xf numFmtId="0" fontId="16" fillId="13" borderId="4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9" fontId="43" fillId="2" borderId="24" xfId="0" applyNumberFormat="1" applyFont="1" applyFill="1" applyBorder="1" applyAlignment="1">
      <alignment horizontal="center" vertical="center" wrapText="1"/>
    </xf>
    <xf numFmtId="0" fontId="43" fillId="2" borderId="28" xfId="0" applyFont="1" applyFill="1" applyBorder="1" applyAlignment="1">
      <alignment horizontal="center" vertical="center" wrapText="1"/>
    </xf>
    <xf numFmtId="0" fontId="43" fillId="2" borderId="29" xfId="0" applyFont="1" applyFill="1" applyBorder="1" applyAlignment="1">
      <alignment horizontal="center" vertical="center" wrapText="1"/>
    </xf>
    <xf numFmtId="49" fontId="44" fillId="2" borderId="32" xfId="74" applyNumberFormat="1" applyFont="1" applyFill="1" applyBorder="1" applyAlignment="1">
      <alignment horizontal="center" vertical="center" wrapText="1"/>
    </xf>
    <xf numFmtId="49" fontId="44" fillId="2" borderId="33" xfId="74" applyNumberFormat="1" applyFont="1" applyFill="1" applyBorder="1" applyAlignment="1">
      <alignment horizontal="center" vertical="center" wrapText="1"/>
    </xf>
    <xf numFmtId="49" fontId="44" fillId="2" borderId="34" xfId="74" applyNumberFormat="1" applyFont="1" applyFill="1" applyBorder="1" applyAlignment="1">
      <alignment horizontal="center" vertical="center" wrapText="1"/>
    </xf>
    <xf numFmtId="0" fontId="16" fillId="13" borderId="43" xfId="0" applyFont="1" applyFill="1" applyBorder="1" applyAlignment="1">
      <alignment horizontal="center" vertical="center" wrapText="1"/>
    </xf>
    <xf numFmtId="0" fontId="16" fillId="13" borderId="0" xfId="0" applyFont="1" applyFill="1" applyBorder="1" applyAlignment="1">
      <alignment horizontal="center" vertical="center" wrapText="1"/>
    </xf>
    <xf numFmtId="0" fontId="16" fillId="13" borderId="44" xfId="0" applyFont="1" applyFill="1" applyBorder="1" applyAlignment="1">
      <alignment horizontal="center" vertical="center" wrapText="1"/>
    </xf>
    <xf numFmtId="0" fontId="46" fillId="13" borderId="24" xfId="0" applyFont="1" applyFill="1" applyBorder="1" applyAlignment="1">
      <alignment horizontal="center" vertical="center" wrapText="1"/>
    </xf>
    <xf numFmtId="0" fontId="46" fillId="13" borderId="28" xfId="0" applyFont="1" applyFill="1" applyBorder="1" applyAlignment="1">
      <alignment horizontal="center" vertical="center" wrapText="1"/>
    </xf>
    <xf numFmtId="0" fontId="46" fillId="13" borderId="37" xfId="0" applyFont="1" applyFill="1" applyBorder="1" applyAlignment="1">
      <alignment horizontal="center" vertical="center" wrapText="1"/>
    </xf>
    <xf numFmtId="9" fontId="25" fillId="12" borderId="28" xfId="0" applyNumberFormat="1" applyFont="1" applyFill="1" applyBorder="1" applyAlignment="1">
      <alignment horizontal="center" vertical="center" wrapText="1"/>
    </xf>
    <xf numFmtId="9" fontId="25" fillId="12" borderId="29" xfId="0" applyNumberFormat="1" applyFont="1" applyFill="1" applyBorder="1" applyAlignment="1">
      <alignment horizontal="center" vertical="center" wrapText="1"/>
    </xf>
    <xf numFmtId="42" fontId="16" fillId="0" borderId="24" xfId="73" applyFont="1" applyBorder="1" applyAlignment="1">
      <alignment horizontal="center" vertical="center"/>
    </xf>
    <xf numFmtId="42" fontId="16" fillId="0" borderId="28" xfId="73" applyFont="1" applyBorder="1" applyAlignment="1">
      <alignment horizontal="center" vertical="center"/>
    </xf>
    <xf numFmtId="42" fontId="16" fillId="0" borderId="29" xfId="73" applyFont="1" applyBorder="1" applyAlignment="1">
      <alignment horizontal="center" vertical="center"/>
    </xf>
    <xf numFmtId="42" fontId="16" fillId="2" borderId="24" xfId="73" applyFont="1" applyFill="1" applyBorder="1" applyAlignment="1">
      <alignment horizontal="center" vertical="center"/>
    </xf>
    <xf numFmtId="42" fontId="16" fillId="2" borderId="29" xfId="73" applyFont="1" applyFill="1" applyBorder="1" applyAlignment="1">
      <alignment horizontal="center" vertical="center"/>
    </xf>
    <xf numFmtId="42" fontId="16" fillId="0" borderId="24" xfId="73" applyFont="1" applyFill="1" applyBorder="1" applyAlignment="1">
      <alignment horizontal="center" vertical="center"/>
    </xf>
    <xf numFmtId="42" fontId="16" fillId="0" borderId="28" xfId="73" applyFont="1" applyFill="1" applyBorder="1" applyAlignment="1">
      <alignment horizontal="center" vertical="center"/>
    </xf>
    <xf numFmtId="9" fontId="21" fillId="0" borderId="33" xfId="0" applyNumberFormat="1" applyFont="1" applyBorder="1" applyAlignment="1">
      <alignment horizontal="center" vertical="center" wrapText="1"/>
    </xf>
    <xf numFmtId="9" fontId="21" fillId="0" borderId="0" xfId="0" applyNumberFormat="1" applyFont="1" applyBorder="1" applyAlignment="1">
      <alignment horizontal="center" vertical="center" wrapText="1"/>
    </xf>
    <xf numFmtId="9" fontId="21" fillId="0" borderId="38" xfId="0" applyNumberFormat="1" applyFont="1" applyBorder="1" applyAlignment="1">
      <alignment horizontal="center" vertical="center" wrapText="1"/>
    </xf>
    <xf numFmtId="0" fontId="16" fillId="2" borderId="3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0" borderId="24" xfId="0" applyFont="1" applyBorder="1" applyAlignment="1">
      <alignment horizontal="left" vertical="center" wrapText="1"/>
    </xf>
    <xf numFmtId="0" fontId="16" fillId="0" borderId="29" xfId="0" applyFont="1" applyBorder="1" applyAlignment="1">
      <alignment horizontal="left" vertical="center" wrapText="1"/>
    </xf>
    <xf numFmtId="0" fontId="16" fillId="0" borderId="28" xfId="0" applyFont="1" applyBorder="1" applyAlignment="1">
      <alignment horizontal="left" vertical="center" wrapText="1"/>
    </xf>
    <xf numFmtId="0" fontId="21" fillId="2" borderId="24" xfId="0" applyFont="1" applyFill="1" applyBorder="1" applyAlignment="1">
      <alignment horizontal="left" vertical="center" wrapText="1"/>
    </xf>
    <xf numFmtId="0" fontId="21" fillId="2" borderId="28" xfId="0" applyFont="1" applyFill="1" applyBorder="1" applyAlignment="1">
      <alignment horizontal="left" vertical="center" wrapText="1"/>
    </xf>
    <xf numFmtId="0" fontId="21" fillId="2" borderId="29" xfId="0" applyFont="1" applyFill="1" applyBorder="1" applyAlignment="1">
      <alignment horizontal="left" vertical="center" wrapText="1"/>
    </xf>
    <xf numFmtId="0" fontId="16" fillId="0" borderId="23" xfId="0" applyFont="1" applyBorder="1" applyAlignment="1">
      <alignment horizontal="left" vertical="center" wrapText="1"/>
    </xf>
    <xf numFmtId="0" fontId="19" fillId="2" borderId="23" xfId="0" applyFont="1" applyFill="1" applyBorder="1" applyAlignment="1">
      <alignment horizontal="left" vertical="center" wrapText="1"/>
    </xf>
    <xf numFmtId="0" fontId="19" fillId="2" borderId="23" xfId="0" applyFont="1" applyFill="1" applyBorder="1" applyAlignment="1">
      <alignment horizontal="left" vertical="center"/>
    </xf>
    <xf numFmtId="0" fontId="11" fillId="8"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4" borderId="0" xfId="0" applyFont="1" applyFill="1" applyBorder="1" applyAlignment="1">
      <alignment horizontal="center" vertical="center"/>
    </xf>
    <xf numFmtId="9" fontId="16" fillId="0" borderId="23" xfId="0" applyNumberFormat="1" applyFont="1" applyBorder="1" applyAlignment="1">
      <alignment horizontal="center" vertical="center"/>
    </xf>
    <xf numFmtId="14" fontId="16" fillId="0" borderId="23" xfId="0" applyNumberFormat="1" applyFont="1" applyBorder="1" applyAlignment="1">
      <alignment horizontal="center" vertical="center" wrapText="1"/>
    </xf>
    <xf numFmtId="9" fontId="16" fillId="0" borderId="23" xfId="0" applyNumberFormat="1" applyFont="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20" fillId="2" borderId="23" xfId="0" applyFont="1" applyFill="1" applyBorder="1" applyAlignment="1">
      <alignment horizontal="left" vertical="center" wrapText="1"/>
    </xf>
    <xf numFmtId="0" fontId="20" fillId="2" borderId="23" xfId="0" applyFont="1" applyFill="1" applyBorder="1" applyAlignment="1">
      <alignment horizontal="left" vertical="center"/>
    </xf>
    <xf numFmtId="0" fontId="5" fillId="3" borderId="10" xfId="0" applyFont="1" applyFill="1" applyBorder="1" applyAlignment="1">
      <alignment horizontal="center" wrapText="1"/>
    </xf>
    <xf numFmtId="0" fontId="3" fillId="0" borderId="0" xfId="0" applyFont="1" applyFill="1" applyBorder="1" applyAlignment="1">
      <alignment horizontal="center"/>
    </xf>
    <xf numFmtId="0" fontId="8" fillId="5" borderId="12"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8" fillId="2" borderId="23" xfId="0" applyFont="1" applyFill="1" applyBorder="1" applyAlignment="1">
      <alignment horizontal="left" vertical="center" wrapText="1"/>
    </xf>
    <xf numFmtId="14" fontId="16" fillId="0" borderId="23" xfId="0" applyNumberFormat="1"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14" fontId="16" fillId="0" borderId="24" xfId="0" applyNumberFormat="1" applyFont="1" applyBorder="1" applyAlignment="1">
      <alignment horizontal="center" vertical="center" wrapText="1"/>
    </xf>
    <xf numFmtId="14" fontId="16" fillId="0" borderId="28" xfId="0" applyNumberFormat="1" applyFont="1" applyBorder="1" applyAlignment="1">
      <alignment horizontal="center" vertical="center" wrapText="1"/>
    </xf>
    <xf numFmtId="14" fontId="16" fillId="0" borderId="29" xfId="0" applyNumberFormat="1" applyFont="1" applyBorder="1" applyAlignment="1">
      <alignment horizontal="center" vertical="center" wrapText="1"/>
    </xf>
    <xf numFmtId="0" fontId="8" fillId="8" borderId="0" xfId="0" applyFont="1" applyFill="1" applyBorder="1" applyAlignment="1">
      <alignment horizontal="center" vertical="center" wrapText="1"/>
    </xf>
    <xf numFmtId="0" fontId="11" fillId="7" borderId="0" xfId="0"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9" fontId="16" fillId="0" borderId="24" xfId="0" applyNumberFormat="1" applyFont="1" applyBorder="1" applyAlignment="1">
      <alignment horizontal="center" vertical="center" wrapText="1"/>
    </xf>
    <xf numFmtId="9" fontId="16" fillId="0" borderId="28" xfId="0" applyNumberFormat="1" applyFont="1" applyBorder="1" applyAlignment="1">
      <alignment horizontal="center" vertical="center" wrapText="1"/>
    </xf>
    <xf numFmtId="9" fontId="16" fillId="0" borderId="29" xfId="0" applyNumberFormat="1" applyFont="1" applyBorder="1" applyAlignment="1">
      <alignment horizontal="center" vertical="center" wrapText="1"/>
    </xf>
    <xf numFmtId="0" fontId="8" fillId="5" borderId="17" xfId="0" applyFont="1" applyFill="1" applyBorder="1" applyAlignment="1">
      <alignment horizontal="left" vertical="center" wrapText="1"/>
    </xf>
    <xf numFmtId="0" fontId="8" fillId="5" borderId="0"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10" fillId="4" borderId="18"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9" fontId="16" fillId="0" borderId="24" xfId="0" applyNumberFormat="1" applyFont="1" applyBorder="1" applyAlignment="1">
      <alignment horizontal="center" vertical="center"/>
    </xf>
    <xf numFmtId="9" fontId="16" fillId="0" borderId="28" xfId="0" applyNumberFormat="1" applyFont="1" applyBorder="1" applyAlignment="1">
      <alignment horizontal="center" vertical="center"/>
    </xf>
    <xf numFmtId="9" fontId="16" fillId="0" borderId="29" xfId="0" applyNumberFormat="1" applyFont="1" applyBorder="1" applyAlignment="1">
      <alignment horizontal="center" vertical="center"/>
    </xf>
    <xf numFmtId="0" fontId="19" fillId="2" borderId="23" xfId="0" applyFont="1" applyFill="1" applyBorder="1" applyAlignment="1">
      <alignment horizontal="left" wrapText="1"/>
    </xf>
    <xf numFmtId="0" fontId="19" fillId="2" borderId="23" xfId="0" applyFont="1" applyFill="1" applyBorder="1" applyAlignment="1">
      <alignment horizontal="left"/>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21" fillId="2" borderId="24" xfId="0" applyFont="1" applyFill="1" applyBorder="1" applyAlignment="1">
      <alignment horizontal="center" vertical="center" wrapText="1"/>
    </xf>
    <xf numFmtId="0" fontId="21" fillId="2" borderId="29" xfId="0" applyFont="1" applyFill="1" applyBorder="1" applyAlignment="1">
      <alignment horizontal="center" vertical="center" wrapText="1"/>
    </xf>
    <xf numFmtId="9" fontId="25" fillId="12" borderId="24" xfId="0" applyNumberFormat="1" applyFont="1" applyFill="1" applyBorder="1" applyAlignment="1">
      <alignment horizontal="center" vertical="center" wrapText="1"/>
    </xf>
    <xf numFmtId="0" fontId="25" fillId="12" borderId="28" xfId="0" applyFont="1" applyFill="1" applyBorder="1" applyAlignment="1">
      <alignment horizontal="center" vertical="center" wrapText="1"/>
    </xf>
    <xf numFmtId="9" fontId="25" fillId="0" borderId="23" xfId="0" applyNumberFormat="1" applyFont="1" applyFill="1" applyBorder="1" applyAlignment="1">
      <alignment horizontal="center" vertical="center" wrapText="1"/>
    </xf>
    <xf numFmtId="0" fontId="25" fillId="0" borderId="23"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21" fillId="2" borderId="28" xfId="0" applyFont="1" applyFill="1" applyBorder="1" applyAlignment="1">
      <alignment horizontal="center" vertical="center" wrapText="1"/>
    </xf>
    <xf numFmtId="9" fontId="21" fillId="2" borderId="23" xfId="0" applyNumberFormat="1"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9" fontId="16" fillId="2" borderId="23" xfId="0" applyNumberFormat="1" applyFont="1" applyFill="1" applyBorder="1" applyAlignment="1">
      <alignment horizontal="center" vertical="center"/>
    </xf>
    <xf numFmtId="0" fontId="16" fillId="2" borderId="23" xfId="0" applyFont="1" applyFill="1" applyBorder="1" applyAlignment="1">
      <alignment horizontal="center" vertical="center"/>
    </xf>
    <xf numFmtId="9" fontId="21" fillId="2" borderId="24" xfId="0" applyNumberFormat="1" applyFont="1" applyFill="1" applyBorder="1" applyAlignment="1">
      <alignment horizontal="center" vertical="center" wrapText="1"/>
    </xf>
    <xf numFmtId="9" fontId="21" fillId="2" borderId="28" xfId="0" applyNumberFormat="1" applyFont="1" applyFill="1" applyBorder="1" applyAlignment="1">
      <alignment horizontal="center" vertical="center" wrapText="1"/>
    </xf>
    <xf numFmtId="9" fontId="21" fillId="2" borderId="29" xfId="0" applyNumberFormat="1"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9" xfId="0" applyFont="1" applyFill="1" applyBorder="1" applyAlignment="1">
      <alignment horizontal="center" vertical="center" wrapText="1"/>
    </xf>
    <xf numFmtId="166" fontId="11" fillId="5" borderId="0" xfId="1" applyNumberFormat="1" applyFont="1" applyFill="1" applyBorder="1" applyAlignment="1">
      <alignment horizontal="center" vertical="center" wrapText="1"/>
    </xf>
    <xf numFmtId="166" fontId="11" fillId="5" borderId="14" xfId="1" applyNumberFormat="1"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25" fillId="12" borderId="29" xfId="0" applyFont="1" applyFill="1" applyBorder="1" applyAlignment="1">
      <alignment horizontal="center" vertical="center" wrapText="1"/>
    </xf>
  </cellXfs>
  <cellStyles count="76">
    <cellStyle name="Hipervínculo" xfId="74" builtinId="8"/>
    <cellStyle name="Hyperlink" xfId="75" xr:uid="{00000000-0005-0000-0000-000001000000}"/>
    <cellStyle name="Millares [0]" xfId="71" builtinId="6"/>
    <cellStyle name="Millares 2" xfId="4" xr:uid="{00000000-0005-0000-0000-000003000000}"/>
    <cellStyle name="Millares 2 2" xfId="5" xr:uid="{00000000-0005-0000-0000-000004000000}"/>
    <cellStyle name="Millares 2 2 2" xfId="15" xr:uid="{00000000-0005-0000-0000-000005000000}"/>
    <cellStyle name="Millares 2 2 2 2" xfId="36" xr:uid="{00000000-0005-0000-0000-000006000000}"/>
    <cellStyle name="Millares 2 2 2 3" xfId="64" xr:uid="{00000000-0005-0000-0000-000007000000}"/>
    <cellStyle name="Millares 2 2 3" xfId="26" xr:uid="{00000000-0005-0000-0000-000008000000}"/>
    <cellStyle name="Millares 2 2 4" xfId="54" xr:uid="{00000000-0005-0000-0000-000009000000}"/>
    <cellStyle name="Millares 2 3" xfId="14" xr:uid="{00000000-0005-0000-0000-00000A000000}"/>
    <cellStyle name="Millares 2 3 2" xfId="35" xr:uid="{00000000-0005-0000-0000-00000B000000}"/>
    <cellStyle name="Millares 2 3 3" xfId="63" xr:uid="{00000000-0005-0000-0000-00000C000000}"/>
    <cellStyle name="Millares 2 4" xfId="25" xr:uid="{00000000-0005-0000-0000-00000D000000}"/>
    <cellStyle name="Millares 2 5" xfId="53" xr:uid="{00000000-0005-0000-0000-00000E000000}"/>
    <cellStyle name="Moneda" xfId="1" builtinId="4"/>
    <cellStyle name="Moneda [0]" xfId="73" builtinId="7"/>
    <cellStyle name="Moneda [0] 2" xfId="3" xr:uid="{00000000-0005-0000-0000-000011000000}"/>
    <cellStyle name="Moneda [0] 2 2" xfId="8" xr:uid="{00000000-0005-0000-0000-000012000000}"/>
    <cellStyle name="Moneda [0] 2 2 2" xfId="18" xr:uid="{00000000-0005-0000-0000-000013000000}"/>
    <cellStyle name="Moneda [0] 2 2 2 2" xfId="39" xr:uid="{00000000-0005-0000-0000-000014000000}"/>
    <cellStyle name="Moneda [0] 2 2 2 3" xfId="67" xr:uid="{00000000-0005-0000-0000-000015000000}"/>
    <cellStyle name="Moneda [0] 2 2 3" xfId="29" xr:uid="{00000000-0005-0000-0000-000016000000}"/>
    <cellStyle name="Moneda [0] 2 2 4" xfId="57" xr:uid="{00000000-0005-0000-0000-000017000000}"/>
    <cellStyle name="Moneda [0] 2 3" xfId="13" xr:uid="{00000000-0005-0000-0000-000018000000}"/>
    <cellStyle name="Moneda [0] 2 3 2" xfId="34" xr:uid="{00000000-0005-0000-0000-000019000000}"/>
    <cellStyle name="Moneda [0] 2 3 3" xfId="62" xr:uid="{00000000-0005-0000-0000-00001A000000}"/>
    <cellStyle name="Moneda [0] 2 4" xfId="24" xr:uid="{00000000-0005-0000-0000-00001B000000}"/>
    <cellStyle name="Moneda [0] 2 5" xfId="52" xr:uid="{00000000-0005-0000-0000-00001C000000}"/>
    <cellStyle name="Moneda [0] 3" xfId="7" xr:uid="{00000000-0005-0000-0000-00001D000000}"/>
    <cellStyle name="Moneda [0] 3 2" xfId="17" xr:uid="{00000000-0005-0000-0000-00001E000000}"/>
    <cellStyle name="Moneda [0] 3 2 2" xfId="38" xr:uid="{00000000-0005-0000-0000-00001F000000}"/>
    <cellStyle name="Moneda [0] 3 2 3" xfId="66" xr:uid="{00000000-0005-0000-0000-000020000000}"/>
    <cellStyle name="Moneda [0] 3 3" xfId="28" xr:uid="{00000000-0005-0000-0000-000021000000}"/>
    <cellStyle name="Moneda [0] 3 4" xfId="56" xr:uid="{00000000-0005-0000-0000-000022000000}"/>
    <cellStyle name="Moneda [0] 4" xfId="11" xr:uid="{00000000-0005-0000-0000-000023000000}"/>
    <cellStyle name="Moneda [0] 4 2" xfId="32" xr:uid="{00000000-0005-0000-0000-000024000000}"/>
    <cellStyle name="Moneda [0] 4 3" xfId="60" xr:uid="{00000000-0005-0000-0000-000025000000}"/>
    <cellStyle name="Moneda [0] 5" xfId="22" xr:uid="{00000000-0005-0000-0000-000026000000}"/>
    <cellStyle name="Moneda [0] 6" xfId="50" xr:uid="{00000000-0005-0000-0000-000027000000}"/>
    <cellStyle name="Moneda 10" xfId="45" xr:uid="{00000000-0005-0000-0000-000028000000}"/>
    <cellStyle name="Moneda 11" xfId="46" xr:uid="{00000000-0005-0000-0000-000029000000}"/>
    <cellStyle name="Moneda 12" xfId="47" xr:uid="{00000000-0005-0000-0000-00002A000000}"/>
    <cellStyle name="Moneda 13" xfId="49" xr:uid="{00000000-0005-0000-0000-00002B000000}"/>
    <cellStyle name="Moneda 14" xfId="48" xr:uid="{00000000-0005-0000-0000-00002C000000}"/>
    <cellStyle name="Moneda 15" xfId="70" xr:uid="{00000000-0005-0000-0000-00002D000000}"/>
    <cellStyle name="Moneda 2" xfId="2" xr:uid="{00000000-0005-0000-0000-00002E000000}"/>
    <cellStyle name="Moneda 2 2" xfId="9" xr:uid="{00000000-0005-0000-0000-00002F000000}"/>
    <cellStyle name="Moneda 2 2 2" xfId="19" xr:uid="{00000000-0005-0000-0000-000030000000}"/>
    <cellStyle name="Moneda 2 2 2 2" xfId="40" xr:uid="{00000000-0005-0000-0000-000031000000}"/>
    <cellStyle name="Moneda 2 2 2 3" xfId="68" xr:uid="{00000000-0005-0000-0000-000032000000}"/>
    <cellStyle name="Moneda 2 2 3" xfId="30" xr:uid="{00000000-0005-0000-0000-000033000000}"/>
    <cellStyle name="Moneda 2 2 4" xfId="58" xr:uid="{00000000-0005-0000-0000-000034000000}"/>
    <cellStyle name="Moneda 2 3" xfId="12" xr:uid="{00000000-0005-0000-0000-000035000000}"/>
    <cellStyle name="Moneda 2 3 2" xfId="33" xr:uid="{00000000-0005-0000-0000-000036000000}"/>
    <cellStyle name="Moneda 2 3 3" xfId="61" xr:uid="{00000000-0005-0000-0000-000037000000}"/>
    <cellStyle name="Moneda 2 4" xfId="23" xr:uid="{00000000-0005-0000-0000-000038000000}"/>
    <cellStyle name="Moneda 2 5" xfId="51" xr:uid="{00000000-0005-0000-0000-000039000000}"/>
    <cellStyle name="Moneda 3" xfId="6" xr:uid="{00000000-0005-0000-0000-00003A000000}"/>
    <cellStyle name="Moneda 3 2" xfId="16" xr:uid="{00000000-0005-0000-0000-00003B000000}"/>
    <cellStyle name="Moneda 3 2 2" xfId="37" xr:uid="{00000000-0005-0000-0000-00003C000000}"/>
    <cellStyle name="Moneda 3 2 3" xfId="65" xr:uid="{00000000-0005-0000-0000-00003D000000}"/>
    <cellStyle name="Moneda 3 3" xfId="27" xr:uid="{00000000-0005-0000-0000-00003E000000}"/>
    <cellStyle name="Moneda 3 4" xfId="55" xr:uid="{00000000-0005-0000-0000-00003F000000}"/>
    <cellStyle name="Moneda 4" xfId="10" xr:uid="{00000000-0005-0000-0000-000040000000}"/>
    <cellStyle name="Moneda 4 2" xfId="31" xr:uid="{00000000-0005-0000-0000-000041000000}"/>
    <cellStyle name="Moneda 4 3" xfId="59" xr:uid="{00000000-0005-0000-0000-000042000000}"/>
    <cellStyle name="Moneda 5" xfId="20" xr:uid="{00000000-0005-0000-0000-000043000000}"/>
    <cellStyle name="Moneda 5 2" xfId="41" xr:uid="{00000000-0005-0000-0000-000044000000}"/>
    <cellStyle name="Moneda 5 3" xfId="69" xr:uid="{00000000-0005-0000-0000-000045000000}"/>
    <cellStyle name="Moneda 6" xfId="21" xr:uid="{00000000-0005-0000-0000-000046000000}"/>
    <cellStyle name="Moneda 7" xfId="42" xr:uid="{00000000-0005-0000-0000-000047000000}"/>
    <cellStyle name="Moneda 8" xfId="44" xr:uid="{00000000-0005-0000-0000-000048000000}"/>
    <cellStyle name="Moneda 9" xfId="43" xr:uid="{00000000-0005-0000-0000-000049000000}"/>
    <cellStyle name="Normal" xfId="0" builtinId="0"/>
    <cellStyle name="Porcentaje" xfId="72" builtinId="5"/>
  </cellStyles>
  <dxfs count="38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2D050"/>
        </patternFill>
      </fill>
    </dxf>
    <dxf>
      <fill>
        <patternFill>
          <fgColor theme="0"/>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38598C"/>
      <color rgb="FF0D4066"/>
      <color rgb="FF064B7C"/>
      <color rgb="FF0B4571"/>
      <color rgb="FF2D4E78"/>
      <color rgb="FF6D7291"/>
      <color rgb="FF2E4D79"/>
      <color rgb="FF0A4571"/>
      <color rgb="FFA2A8D4"/>
      <color rgb="FF1832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166492</xdr:colOff>
      <xdr:row>19</xdr:row>
      <xdr:rowOff>31699</xdr:rowOff>
    </xdr:from>
    <xdr:to>
      <xdr:col>6</xdr:col>
      <xdr:colOff>438626</xdr:colOff>
      <xdr:row>21</xdr:row>
      <xdr:rowOff>82177</xdr:rowOff>
    </xdr:to>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2818551" y="3296346"/>
          <a:ext cx="1146193" cy="43894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sz="2400" b="1" i="0" u="none" strike="noStrike" baseline="0">
              <a:solidFill>
                <a:srgbClr val="38598C"/>
              </a:solidFill>
              <a:latin typeface="Helvetica" pitchFamily="2" charset="0"/>
              <a:cs typeface="Arial" panose="020B0604020202020204" pitchFamily="34" charset="0"/>
            </a:rPr>
            <a:t>2020</a:t>
          </a:r>
          <a:endParaRPr lang="en-US" sz="3600" b="0" i="0" u="none" strike="noStrike" baseline="0">
            <a:solidFill>
              <a:srgbClr val="38598C"/>
            </a:solidFill>
            <a:latin typeface="Arial" panose="020B0604020202020204" pitchFamily="34" charset="0"/>
            <a:cs typeface="Arial" panose="020B0604020202020204" pitchFamily="34" charset="0"/>
          </a:endParaRPr>
        </a:p>
      </xdr:txBody>
    </xdr:sp>
    <xdr:clientData/>
  </xdr:twoCellAnchor>
  <xdr:twoCellAnchor>
    <xdr:from>
      <xdr:col>2</xdr:col>
      <xdr:colOff>389311</xdr:colOff>
      <xdr:row>23</xdr:row>
      <xdr:rowOff>111830</xdr:rowOff>
    </xdr:from>
    <xdr:to>
      <xdr:col>8</xdr:col>
      <xdr:colOff>678983</xdr:colOff>
      <xdr:row>38</xdr:row>
      <xdr:rowOff>37353</xdr:rowOff>
    </xdr:to>
    <xdr:sp macro="" textlink="">
      <xdr:nvSpPr>
        <xdr:cNvPr id="5" name="Text Box 9">
          <a:extLst>
            <a:ext uri="{FF2B5EF4-FFF2-40B4-BE49-F238E27FC236}">
              <a16:creationId xmlns:a16="http://schemas.microsoft.com/office/drawing/2014/main" id="{00000000-0008-0000-0000-000005000000}"/>
            </a:ext>
          </a:extLst>
        </xdr:cNvPr>
        <xdr:cNvSpPr txBox="1">
          <a:spLocks noChangeArrowheads="1"/>
        </xdr:cNvSpPr>
      </xdr:nvSpPr>
      <xdr:spPr bwMode="auto">
        <a:xfrm>
          <a:off x="1203605" y="4153418"/>
          <a:ext cx="4376084" cy="2629876"/>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2400" b="0" i="0" u="none" strike="noStrike" baseline="0">
              <a:solidFill>
                <a:schemeClr val="bg2">
                  <a:lumMod val="50000"/>
                </a:schemeClr>
              </a:solidFill>
              <a:latin typeface="Helvetica" pitchFamily="2" charset="0"/>
              <a:ea typeface="+mn-ea"/>
              <a:cs typeface="Arial" panose="020B0604020202020204" pitchFamily="34" charset="0"/>
            </a:rPr>
            <a:t>Versión 3</a:t>
          </a:r>
          <a:r>
            <a:rPr lang="en-US" sz="1200" b="0" i="0" u="none" strike="noStrike" baseline="0">
              <a:solidFill>
                <a:schemeClr val="bg2">
                  <a:lumMod val="50000"/>
                </a:schemeClr>
              </a:solidFill>
              <a:latin typeface="Helvetica" pitchFamily="2" charset="0"/>
              <a:cs typeface="Segoe UI" panose="020B0502040204020203" pitchFamily="34" charset="0"/>
            </a:rPr>
            <a:t> </a:t>
          </a:r>
        </a:p>
      </xdr:txBody>
    </xdr:sp>
    <xdr:clientData/>
  </xdr:twoCellAnchor>
  <xdr:twoCellAnchor editAs="oneCell">
    <xdr:from>
      <xdr:col>3</xdr:col>
      <xdr:colOff>257111</xdr:colOff>
      <xdr:row>51</xdr:row>
      <xdr:rowOff>170579</xdr:rowOff>
    </xdr:from>
    <xdr:to>
      <xdr:col>7</xdr:col>
      <xdr:colOff>110003</xdr:colOff>
      <xdr:row>56</xdr:row>
      <xdr:rowOff>59765</xdr:rowOff>
    </xdr:to>
    <xdr:pic>
      <xdr:nvPicPr>
        <xdr:cNvPr id="11" name="Imagen 10">
          <a:extLst>
            <a:ext uri="{FF2B5EF4-FFF2-40B4-BE49-F238E27FC236}">
              <a16:creationId xmlns:a16="http://schemas.microsoft.com/office/drawing/2014/main" id="{7DAC3420-2598-4475-A95B-77BE432AB6DA}"/>
            </a:ext>
          </a:extLst>
        </xdr:cNvPr>
        <xdr:cNvPicPr>
          <a:picLocks noChangeAspect="1"/>
        </xdr:cNvPicPr>
      </xdr:nvPicPr>
      <xdr:blipFill>
        <a:blip xmlns:r="http://schemas.openxmlformats.org/officeDocument/2006/relationships" r:embed="rId1"/>
        <a:stretch>
          <a:fillRect/>
        </a:stretch>
      </xdr:blipFill>
      <xdr:spPr>
        <a:xfrm>
          <a:off x="1683993" y="9262285"/>
          <a:ext cx="2639422" cy="860362"/>
        </a:xfrm>
        <a:prstGeom prst="rect">
          <a:avLst/>
        </a:prstGeom>
      </xdr:spPr>
    </xdr:pic>
    <xdr:clientData/>
  </xdr:twoCellAnchor>
  <xdr:twoCellAnchor>
    <xdr:from>
      <xdr:col>1</xdr:col>
      <xdr:colOff>194236</xdr:colOff>
      <xdr:row>4</xdr:row>
      <xdr:rowOff>44822</xdr:rowOff>
    </xdr:from>
    <xdr:to>
      <xdr:col>9</xdr:col>
      <xdr:colOff>620059</xdr:colOff>
      <xdr:row>14</xdr:row>
      <xdr:rowOff>21167</xdr:rowOff>
    </xdr:to>
    <xdr:sp macro="" textlink="">
      <xdr:nvSpPr>
        <xdr:cNvPr id="15" name="Rectángulo 14">
          <a:extLst>
            <a:ext uri="{FF2B5EF4-FFF2-40B4-BE49-F238E27FC236}">
              <a16:creationId xmlns:a16="http://schemas.microsoft.com/office/drawing/2014/main" id="{6A612157-2D63-C14E-9285-1C358678357E}"/>
            </a:ext>
          </a:extLst>
        </xdr:cNvPr>
        <xdr:cNvSpPr/>
      </xdr:nvSpPr>
      <xdr:spPr>
        <a:xfrm>
          <a:off x="352986" y="626905"/>
          <a:ext cx="5283573" cy="1881345"/>
        </a:xfrm>
        <a:prstGeom prst="rect">
          <a:avLst/>
        </a:prstGeom>
        <a:solidFill>
          <a:srgbClr val="0D4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493059</xdr:colOff>
      <xdr:row>5</xdr:row>
      <xdr:rowOff>85911</xdr:rowOff>
    </xdr:from>
    <xdr:to>
      <xdr:col>9</xdr:col>
      <xdr:colOff>321235</xdr:colOff>
      <xdr:row>13</xdr:row>
      <xdr:rowOff>183029</xdr:rowOff>
    </xdr:to>
    <xdr:sp macro="" textlink="">
      <xdr:nvSpPr>
        <xdr:cNvPr id="17" name="CuadroTexto 16">
          <a:extLst>
            <a:ext uri="{FF2B5EF4-FFF2-40B4-BE49-F238E27FC236}">
              <a16:creationId xmlns:a16="http://schemas.microsoft.com/office/drawing/2014/main" id="{EB169606-C7E5-ED47-97D2-6480F2E600A9}"/>
            </a:ext>
          </a:extLst>
        </xdr:cNvPr>
        <xdr:cNvSpPr txBox="1"/>
      </xdr:nvSpPr>
      <xdr:spPr>
        <a:xfrm>
          <a:off x="687294" y="870323"/>
          <a:ext cx="5408706" cy="1651000"/>
        </a:xfrm>
        <a:prstGeom prst="rect">
          <a:avLst/>
        </a:prstGeom>
        <a:solidFill>
          <a:srgbClr val="0D4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3600" b="1">
              <a:solidFill>
                <a:schemeClr val="bg1"/>
              </a:solidFill>
              <a:latin typeface="Helvetica" pitchFamily="2" charset="0"/>
            </a:rPr>
            <a:t>Plan de</a:t>
          </a:r>
          <a:r>
            <a:rPr lang="es-ES_tradnl" sz="3600" b="1" baseline="0">
              <a:solidFill>
                <a:schemeClr val="bg1"/>
              </a:solidFill>
              <a:latin typeface="Helvetica" pitchFamily="2" charset="0"/>
            </a:rPr>
            <a:t> Acción Institucional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176893</xdr:colOff>
      <xdr:row>0</xdr:row>
      <xdr:rowOff>832017</xdr:rowOff>
    </xdr:from>
    <xdr:to>
      <xdr:col>2</xdr:col>
      <xdr:colOff>1760777</xdr:colOff>
      <xdr:row>1</xdr:row>
      <xdr:rowOff>625929</xdr:rowOff>
    </xdr:to>
    <xdr:pic>
      <xdr:nvPicPr>
        <xdr:cNvPr id="3" name="Imagen 2">
          <a:extLst>
            <a:ext uri="{FF2B5EF4-FFF2-40B4-BE49-F238E27FC236}">
              <a16:creationId xmlns:a16="http://schemas.microsoft.com/office/drawing/2014/main" id="{6842B259-643D-4DAC-B6BC-F720C1D1AEB7}"/>
            </a:ext>
          </a:extLst>
        </xdr:cNvPr>
        <xdr:cNvPicPr>
          <a:picLocks noChangeAspect="1"/>
        </xdr:cNvPicPr>
      </xdr:nvPicPr>
      <xdr:blipFill>
        <a:blip xmlns:r="http://schemas.openxmlformats.org/officeDocument/2006/relationships" r:embed="rId1"/>
        <a:stretch>
          <a:fillRect/>
        </a:stretch>
      </xdr:blipFill>
      <xdr:spPr>
        <a:xfrm>
          <a:off x="176893" y="832017"/>
          <a:ext cx="1970327" cy="637555"/>
        </a:xfrm>
        <a:prstGeom prst="rect">
          <a:avLst/>
        </a:prstGeom>
      </xdr:spPr>
    </xdr:pic>
    <xdr:clientData/>
  </xdr:twoCellAnchor>
  <xdr:twoCellAnchor>
    <xdr:from>
      <xdr:col>29</xdr:col>
      <xdr:colOff>1735667</xdr:colOff>
      <xdr:row>23</xdr:row>
      <xdr:rowOff>84667</xdr:rowOff>
    </xdr:from>
    <xdr:to>
      <xdr:col>29</xdr:col>
      <xdr:colOff>1852084</xdr:colOff>
      <xdr:row>23</xdr:row>
      <xdr:rowOff>211667</xdr:rowOff>
    </xdr:to>
    <xdr:sp macro="" textlink="">
      <xdr:nvSpPr>
        <xdr:cNvPr id="5" name="Estrella: 5 puntas 1">
          <a:extLst>
            <a:ext uri="{FF2B5EF4-FFF2-40B4-BE49-F238E27FC236}">
              <a16:creationId xmlns:a16="http://schemas.microsoft.com/office/drawing/2014/main" id="{FF6F7E71-7A60-A244-ABE0-724FA36FC616}"/>
            </a:ext>
          </a:extLst>
        </xdr:cNvPr>
        <xdr:cNvSpPr/>
      </xdr:nvSpPr>
      <xdr:spPr>
        <a:xfrm>
          <a:off x="26754667" y="2218267"/>
          <a:ext cx="116417" cy="1270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35</xdr:col>
      <xdr:colOff>42334</xdr:colOff>
      <xdr:row>23</xdr:row>
      <xdr:rowOff>1</xdr:rowOff>
    </xdr:from>
    <xdr:to>
      <xdr:col>35</xdr:col>
      <xdr:colOff>158751</xdr:colOff>
      <xdr:row>23</xdr:row>
      <xdr:rowOff>127001</xdr:rowOff>
    </xdr:to>
    <xdr:sp macro="" textlink="">
      <xdr:nvSpPr>
        <xdr:cNvPr id="6" name="Estrella: 5 puntas 3">
          <a:extLst>
            <a:ext uri="{FF2B5EF4-FFF2-40B4-BE49-F238E27FC236}">
              <a16:creationId xmlns:a16="http://schemas.microsoft.com/office/drawing/2014/main" id="{3053BAEE-3892-5646-BD21-3DFD00832CF9}"/>
            </a:ext>
          </a:extLst>
        </xdr:cNvPr>
        <xdr:cNvSpPr/>
      </xdr:nvSpPr>
      <xdr:spPr>
        <a:xfrm>
          <a:off x="30056667" y="35150779"/>
          <a:ext cx="116417" cy="1270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icfesgovco-my.sharepoint.com/:f:/g/personal/jagarcia_icfes_gov_co/EkdZK7QbqcxBt55DDeRmJWcBHf-ASG717CswcwJHeBYbzQ?email=lrojas%40icfes.gov.co&amp;e=6XJaMt" TargetMode="External"/><Relationship Id="rId21" Type="http://schemas.openxmlformats.org/officeDocument/2006/relationships/hyperlink" Target="https://icfesgovco.sharepoint.com/:f:/s/PlandeaccinSAySG2020/EgcVssZCt5FDh1_BPMpJPKsBEWsFSuwybxG6LN9KNLnCtg?e=nfBLHr" TargetMode="External"/><Relationship Id="rId42" Type="http://schemas.openxmlformats.org/officeDocument/2006/relationships/hyperlink" Target="https://icfesgovco.sharepoint.com/:f:/s/PAIDTI/ErLzFMOpC49BojqC1fLsOZkBsurZmx0-0nglzGJlA_bs2A?e=iB8fo0" TargetMode="External"/><Relationship Id="rId47" Type="http://schemas.openxmlformats.org/officeDocument/2006/relationships/hyperlink" Target="https://icfesgovco.sharepoint.com/:f:/s/PAIDTI/EiHHSl2R2npJhWPdu_r-b3MBDxApYgrnZYG1rRhaYwedJg?e=5poqwu" TargetMode="External"/><Relationship Id="rId63" Type="http://schemas.openxmlformats.org/officeDocument/2006/relationships/hyperlink" Target="http://181.143.146.163:5050/mercurio/index.jsp;%20%20%20%20%20%20validaci&#242;n%20automatica%20parametrizaci&#242;n." TargetMode="External"/><Relationship Id="rId68" Type="http://schemas.openxmlformats.org/officeDocument/2006/relationships/hyperlink" Target="https://www.icfes.gov.co/documents/20143/1973844/agenda+preliminar+seminario+internacional+de+investigacion-2020.pdf" TargetMode="External"/><Relationship Id="rId84" Type="http://schemas.openxmlformats.org/officeDocument/2006/relationships/hyperlink" Target="../../../../../../../../:f:/s/PAIDTI/EkcWL2ok9DBGlLAVtD7_qrwBBxaGZAGXC4d0slO4Y8_kow?e=13kGsW" TargetMode="External"/><Relationship Id="rId89" Type="http://schemas.openxmlformats.org/officeDocument/2006/relationships/hyperlink" Target="https://icfesgovco-my.sharepoint.com/:b:/g/personal/lsantiusti_icfes_gov_co/EWvVSiMsWpxDkFsKhWihV80B_YQ0zL1yg-6dnPyv2tsfug?e=ukWQi7" TargetMode="External"/><Relationship Id="rId112" Type="http://schemas.openxmlformats.org/officeDocument/2006/relationships/vmlDrawing" Target="../drawings/vmlDrawing1.vml"/><Relationship Id="rId2" Type="http://schemas.openxmlformats.org/officeDocument/2006/relationships/hyperlink" Target="../../../../../../../:f:/s/PAIDTI/EkJTExgUiOVLnLuN8XSC_48BD58AN3CZzYsLrbGPoSElEw?e=I9rPQl" TargetMode="External"/><Relationship Id="rId16" Type="http://schemas.openxmlformats.org/officeDocument/2006/relationships/hyperlink" Target="https://icfesgovco.sharepoint.com/sites/PlandeaccinSAySG2020/Documentos%20compartidos/Forms/AllItems.aspx?id=%2Fsites%2FPlandeaccinSAySG2020%2FDocumentos%20compartidos%2FSoporte%20Gesti%C3%B3n%20ambiental%20Plan%20sect%2Erar&amp;parent=%2Fsites%2FPlandeaccinSAySG2020%2FDocumentos%20compartidos" TargetMode="External"/><Relationship Id="rId29" Type="http://schemas.openxmlformats.org/officeDocument/2006/relationships/hyperlink" Target="https://icfesgovco-my.sharepoint.com/:f:/r/personal/planeacion_icfes_gov_co/Documents/Backup%20OAP/2020/TRD%202020/30.%20SERIE%20PROYECTOS/SUBSERIE%20PLANEACION%20DE%20PROYECTOS/GESTION/Estrategia%20comercial?csf=1&amp;web=1&amp;e=sfk8a5" TargetMode="External"/><Relationship Id="rId107" Type="http://schemas.openxmlformats.org/officeDocument/2006/relationships/hyperlink" Target="https://icfesgovco-my.sharepoint.com/:f:/g/personal/jagarcia_icfes_gov_co/EkdZK7QbqcxBt55DDeRmJWcBHf-ASG717CswcwJHeBYbzQ?email=lrojas%40icfes.gov.co&amp;e=6XJaMt" TargetMode="External"/><Relationship Id="rId11" Type="http://schemas.openxmlformats.org/officeDocument/2006/relationships/hyperlink" Target="about:blank" TargetMode="External"/><Relationship Id="rId24" Type="http://schemas.openxmlformats.org/officeDocument/2006/relationships/hyperlink" Target="https://icfesgovco-my.sharepoint.com/:f:/g/personal/tesoreria_icfes_gov_co/ElluvPO3o7ZJrZjmDSJXBZ8BBDK5zMJeJJqDdICBOKJ0Eg?e=NM8LSv" TargetMode="External"/><Relationship Id="rId32" Type="http://schemas.openxmlformats.org/officeDocument/2006/relationships/hyperlink" Target="https://icfesgovco.sharepoint.com/:f:/s/PAIDTI/Epe5ZrFF9ENOig9yUE5UeLUB6zlaXXk9AAYtLo8gU8u-TQ?e=P9zsRU" TargetMode="External"/><Relationship Id="rId37" Type="http://schemas.openxmlformats.org/officeDocument/2006/relationships/hyperlink" Target="https://icfesgovco.sharepoint.com/:f:/s/PAIDTI/EgbGATgA7hVAtDnb44bjrMMB4QoLPmsBkj9_fILcY237XQ?e=q4aoW1" TargetMode="External"/><Relationship Id="rId40" Type="http://schemas.openxmlformats.org/officeDocument/2006/relationships/hyperlink" Target="https://icfesgovco.sharepoint.com/:f:/s/PAIDTI/EtcCs0SPOn5FqmSdLIasBGsBgNo3ms4JjESmDSfB6ZimrQ?e=k86Uqg" TargetMode="External"/><Relationship Id="rId45" Type="http://schemas.openxmlformats.org/officeDocument/2006/relationships/hyperlink" Target="https://icfesgovco.sharepoint.com/:f:/s/PAIDTI/El4Rut93GFZJjTusbCcoLOcBs9TEFtt0T6TjPbVzdGEWcg?e=doVNwM" TargetMode="External"/><Relationship Id="rId53" Type="http://schemas.openxmlformats.org/officeDocument/2006/relationships/hyperlink" Target="https://community.secop.gov.co/" TargetMode="External"/><Relationship Id="rId58" Type="http://schemas.openxmlformats.org/officeDocument/2006/relationships/hyperlink" Target="https://www.icfes.gov.co/documents/20143/1708406/Plan%20institucional%20de%20capacitacion%202020.pdfLa%20evidencia%20se%20encuentra%20en%20los%20archivos%20digitales%20de%20Talento%20Humano%20referentes%20a%20las%20listas%20de%20asistencia%20y%20memorias" TargetMode="External"/><Relationship Id="rId66" Type="http://schemas.openxmlformats.org/officeDocument/2006/relationships/hyperlink" Target="https://icfesgovco.sharepoint.com/sites/GestindeConocimientoeInnovacinIcfes/Documentos%20compartidos/Forms/AllItems.aspx%0a%0ahttps:/icfes.darumasoftware.com/app.php/document/view/index/1393%0a%0ahttps:/icfesgovco-my.sharepoint.com/:b:/g/personal/planeacion_icfes_gov_co/EWIx4AhalHVPupdxdUGBObIBfmAWT3f0hhKYLcgsXpegmw?e=YH0ZmI%0a%0ahttps://icfesgovco.sharepoint.com/sites/FamiliaIcfes" TargetMode="External"/><Relationship Id="rId74" Type="http://schemas.openxmlformats.org/officeDocument/2006/relationships/hyperlink" Target="../../../../../../../../:f:/s/PAIDTI/EqmbgEXVKCtFqahujRhHnt4BwaV4vuXdRpXheBnDnizwpQ?e=giXOO9" TargetMode="External"/><Relationship Id="rId79" Type="http://schemas.openxmlformats.org/officeDocument/2006/relationships/hyperlink" Target="../../../../../../../../:f:/s/PAIDTI/Epe5ZrFF9ENOig9yUE5UeLUB6zlaXXk9AAYtLo8gU8u-TQ?e=P9zsRU" TargetMode="External"/><Relationship Id="rId87" Type="http://schemas.openxmlformats.org/officeDocument/2006/relationships/hyperlink" Target="../../../../../../../../:f:/s/PAIDTI/EhB7bPNbRNtLlAZih31t2VABLhopI2xP-yV9beILWqPTqA?e=HxMwBi" TargetMode="External"/><Relationship Id="rId102" Type="http://schemas.openxmlformats.org/officeDocument/2006/relationships/hyperlink" Target="https://www.icfes.gov.co/documents/20143/1708406/Plan%20de%20bienestar%20e%20incentivos%202020.pdfCarpetas%20de%20seguimiento%20a%20las%20actividades%20de%20bienestar%20e%20incentivos." TargetMode="External"/><Relationship Id="rId110" Type="http://schemas.openxmlformats.org/officeDocument/2006/relationships/printerSettings" Target="../printerSettings/printerSettings2.bin"/><Relationship Id="rId5" Type="http://schemas.openxmlformats.org/officeDocument/2006/relationships/hyperlink" Target="https://icfesgovco.sharepoint.com/:f:/s/PAIDTI/ErrVXyejVXRChh17johFUnwBw2EHSPngmeo1utuHQe4zow?e=0IIfqJ" TargetMode="External"/><Relationship Id="rId61" Type="http://schemas.openxmlformats.org/officeDocument/2006/relationships/hyperlink" Target="https://icfesgovco.sharepoint.com/:f:/s/PlandeaccinSAySG2020/EkXLnIAhtmpNhI4zEHqhXl4B6P-MzsGi8MIUttRY5IzkFw?e=hVneFz" TargetMode="External"/><Relationship Id="rId82" Type="http://schemas.openxmlformats.org/officeDocument/2006/relationships/hyperlink" Target="../../../../../../../../:f:/s/PAIDTI/Elzoz94d3W9Jp4Qa5pFi73ABkpLxDO2NDpu_pNORcbdxNQ?e=DuSDoR" TargetMode="External"/><Relationship Id="rId90" Type="http://schemas.openxmlformats.org/officeDocument/2006/relationships/hyperlink" Target="https://icfesgovco-my.sharepoint.com/:b:/g/personal/lsantiusti_icfes_gov_co/EQqZUe6HFUhMkRZPyVoOdX8BKUfEYsNwGJ0voQeKRMTX4A?e=zJ06Qm" TargetMode="External"/><Relationship Id="rId95" Type="http://schemas.openxmlformats.org/officeDocument/2006/relationships/hyperlink" Target="https://icfesgovco.sharepoint.com/:x:/s/PlandeaccinSAySG2020/EYgPFi875UlEmYQnka2gCG0BF9T1Y3FibUV9TEwmJPXjLg?e=DJ0v45" TargetMode="External"/><Relationship Id="rId19" Type="http://schemas.openxmlformats.org/officeDocument/2006/relationships/hyperlink" Target="https://icfesgovco.sharepoint.com/:f:/s/PlandeaccinSAySG2020/EkXLnIAhtmpNhI4zEHqhXl4B6P-MzsGi8MIUttRY5IzkFw?e=hVneFz" TargetMode="External"/><Relationship Id="rId14" Type="http://schemas.openxmlformats.org/officeDocument/2006/relationships/hyperlink" Target="https://www.icfes.gov.co/documents/20143/1708406/Plan%20de%20seguridad%20y%20salud%20en%20el%20trabajo%202020.pdfCarpetas%20f&#236;sicas%20y%20virtuales%20de%20seguimiento%20a%20las%20actividades%20de%20Seguridad%20y%20Salud%20en%20el%20Trabajo.Carpeta%20virtual%20compartida%20de%20la%20STH." TargetMode="External"/><Relationship Id="rId22" Type="http://schemas.openxmlformats.org/officeDocument/2006/relationships/hyperlink" Target="https://icfesgovco.sharepoint.com/:f:/s/PlandeaccinSAySG2020/EgcVssZCt5FDh1_BPMpJPKsBEWsFSuwybxG6LN9KNLnCtg?e=nfBLHr" TargetMode="External"/><Relationship Id="rId27" Type="http://schemas.openxmlformats.org/officeDocument/2006/relationships/hyperlink" Target="https://icfesgovco-my.sharepoint.com/:f:/g/personal/jagarcia_icfes_gov_co/EkdZK7QbqcxBt55DDeRmJWcBHf-ASG717CswcwJHeBYbzQ?email=lrojas%40icfes.gov.co&amp;e=6XJaMt" TargetMode="External"/><Relationship Id="rId30" Type="http://schemas.openxmlformats.org/officeDocument/2006/relationships/hyperlink" Target="https://forms.office.com/Pages/AnalysisPage.aspx?id=EE6GJ-RbT02ttburUSAp6BljbKQUGvRCp636IL9L7FBUNDdYUVBZOFVHNktZQ0hZWUhCNzJZRkFFRy4u&amp;AnalyzerToken=lJ9H9Ju88NCs9hvy08egFzwE7ZDFYW7m" TargetMode="External"/><Relationship Id="rId35" Type="http://schemas.openxmlformats.org/officeDocument/2006/relationships/hyperlink" Target="https://icfesgovco.sharepoint.com/:f:/s/PAIDTI/EvZkx7tm1JxGq5OfiGmbHV0BNXcO1-8EwpEzx_N74dBuQQ?e=C8QgeZ" TargetMode="External"/><Relationship Id="rId43" Type="http://schemas.openxmlformats.org/officeDocument/2006/relationships/hyperlink" Target="https://icfesgovco.sharepoint.com/:f:/s/PAIDTI/Ei-YwNPZmu5MjIhhOF8nVawBGdGX4yUlFRuykPVMAR2FrA?e=g6QNZk" TargetMode="External"/><Relationship Id="rId48" Type="http://schemas.openxmlformats.org/officeDocument/2006/relationships/hyperlink" Target="https://icfesgovco.sharepoint.com/:f:/s/PAIDTI/EqxAxjJOvg5At22D_c-FG6sBytQQMBnuoF2JcyZQNrQspg?e=4lU2Bu" TargetMode="External"/><Relationship Id="rId56" Type="http://schemas.openxmlformats.org/officeDocument/2006/relationships/hyperlink" Target="https://www.icfes.gov.co/documents/20143/1708406/Plan%20de%20seguridad%20y%20salud%20en%20el%20trabajo%202020.pdfCarpetas%20f&#236;sicas%20y%20virtuales%20de%20seguimiento%20a%20las%20actividades%20de%20Seguridad%20y%20Salud%20en%20el%20Trabajo.Carpeta%20virtual%20compartida%20de%20la%20STH." TargetMode="External"/><Relationship Id="rId64" Type="http://schemas.openxmlformats.org/officeDocument/2006/relationships/hyperlink" Target="http://181.143.146.163:5050/mercurio/index.jsp;%20%20%20%20%20%20validaci&#242;n%20automatica%20parametrizaci&#242;n." TargetMode="External"/><Relationship Id="rId69" Type="http://schemas.openxmlformats.org/officeDocument/2006/relationships/hyperlink" Target="file:///\\192.168.3.57\se\AfirmacionesTRI\Saber11" TargetMode="External"/><Relationship Id="rId77" Type="http://schemas.openxmlformats.org/officeDocument/2006/relationships/hyperlink" Target="../../../../../../../../:f:/s/PAIDTI/EtV2XR0wdPlHoFoJdEqy9ZcB8NF042UjUAQggq6lrzyPpQ?e=QNKFd6" TargetMode="External"/><Relationship Id="rId100" Type="http://schemas.openxmlformats.org/officeDocument/2006/relationships/hyperlink" Target="https://www.icfes.gov.co/documents/20143/1708406/Plan%20estrategico%20de%20talento%20humano%202020.pdf" TargetMode="External"/><Relationship Id="rId105" Type="http://schemas.openxmlformats.org/officeDocument/2006/relationships/hyperlink" Target="https://icfesgovco-my.sharepoint.com/personal/sbaquiro_icfes_gov_co/_layouts/15/onedrive.aspx?id=%2Fpersonal%2Fsbaquiro%5Ficfes%5Fgov%5Fco%2FDocuments%2FSABER%20TyT%202020%20E" TargetMode="External"/><Relationship Id="rId113" Type="http://schemas.openxmlformats.org/officeDocument/2006/relationships/comments" Target="../comments1.xml"/><Relationship Id="rId8" Type="http://schemas.openxmlformats.org/officeDocument/2006/relationships/hyperlink" Target="https://www.icfes.gov.co/hu/web/guest/calendario-de-investigacion" TargetMode="External"/><Relationship Id="rId51" Type="http://schemas.openxmlformats.org/officeDocument/2006/relationships/hyperlink" Target="https://icfesgovco-my.sharepoint.com/personal/sbaquiro_icfes_gov_co/_layouts/15/onedrive.aspx?id=%2Fpersonal%2Fsbaquiro%5Ficfes%5Fgov%5Fco%2FDocuments%2FSABER%20TyT%202020%20E" TargetMode="External"/><Relationship Id="rId72" Type="http://schemas.openxmlformats.org/officeDocument/2006/relationships/hyperlink" Target="../../../../../../../../:f:/s/PAIDTI/EoyVL1V1q9NGl-yWoqwtXWoB9Kw4g9b49MGmr4eqcjzOBQ?e=zDsbCF" TargetMode="External"/><Relationship Id="rId80" Type="http://schemas.openxmlformats.org/officeDocument/2006/relationships/hyperlink" Target="../../../../../../../../:f:/s/PAIDTI/Ei54Jr41-aNOph87tFtKfokB89UVU_b0XH0Pc16cA5LInQ?e=Lji5Qw" TargetMode="External"/><Relationship Id="rId85" Type="http://schemas.openxmlformats.org/officeDocument/2006/relationships/hyperlink" Target="../../../../../../../../:f:/s/PAIDTI/EvLh7R_5FhhKu8cTbwOv2jYBaGbBm7YE3XlslGhgYjXDpQ?e=jqTc98" TargetMode="External"/><Relationship Id="rId93" Type="http://schemas.openxmlformats.org/officeDocument/2006/relationships/hyperlink" Target="https://icfesgovco.sharepoint.com/sites/SGDEAMERCURIO" TargetMode="External"/><Relationship Id="rId98" Type="http://schemas.openxmlformats.org/officeDocument/2006/relationships/hyperlink" Target="https://icfesgovco.sharepoint.com/:f:/s/PlandeaccinSAySG2020/EkXLnIAhtmpNhI4zEHqhXl4B6P-MzsGi8MIUttRY5IzkFw?e=hVneFz" TargetMode="External"/><Relationship Id="rId3" Type="http://schemas.openxmlformats.org/officeDocument/2006/relationships/hyperlink" Target="https://icfesgovco.sharepoint.com/:f:/s/PAIDTI/EnesWIe3bPJCi-ctUUNAKfwBc6GH1pP12U6yHRVZ-JkZtg?e=93QjNF" TargetMode="External"/><Relationship Id="rId12" Type="http://schemas.openxmlformats.org/officeDocument/2006/relationships/hyperlink" Target="about:blank" TargetMode="External"/><Relationship Id="rId17" Type="http://schemas.openxmlformats.org/officeDocument/2006/relationships/hyperlink" Target="https://icfesgovco.sharepoint.com/:x:/s/PlandeaccinSAySG2020/EYgPFi875UlEmYQnka2gCG0BF9T1Y3FibUV9TEwmJPXjLg?e=DJ0v45" TargetMode="External"/><Relationship Id="rId25" Type="http://schemas.openxmlformats.org/officeDocument/2006/relationships/hyperlink" Target="https://icfesgovco-my.sharepoint.com/:x:/g/personal/ynope_icfes_gov_co/EZ0hnJLyzqdPvMai14kWH_8BdqKg4wN2HWnHxs_FD09J_w?e=cktJjC" TargetMode="External"/><Relationship Id="rId33" Type="http://schemas.openxmlformats.org/officeDocument/2006/relationships/hyperlink" Target="https://icfesgovco.sharepoint.com/:f:/s/PAIDTI/EtLj_AVgRM1DoUGHQmSF4xwB8n1GoNxopLvVFvNTrExMIQ?e=kqT9a9" TargetMode="External"/><Relationship Id="rId38" Type="http://schemas.openxmlformats.org/officeDocument/2006/relationships/hyperlink" Target="https://icfesgovco.sharepoint.com/:f:/s/PAIDTI/EkZOPUUpAD1Ho5TpTz10u3MB162yrPFMxBqZACQGkY-Bzg?e=8e7dV2" TargetMode="External"/><Relationship Id="rId46" Type="http://schemas.openxmlformats.org/officeDocument/2006/relationships/hyperlink" Target="https://icfesgovco.sharepoint.com/:f:/s/PAIDTI/El4cp_FMOCNEtiX7fzz0m2cBnNRdUUA1Fqz2ePWzmDFzVg?e=vDuFta" TargetMode="External"/><Relationship Id="rId59" Type="http://schemas.openxmlformats.org/officeDocument/2006/relationships/hyperlink" Target="https://icfesgovco.sharepoint.com/:x:/s/PlandeaccinSAySG2020/EYgPFi875UlEmYQnka2gCG0BF9T1Y3FibUV9TEwmJPXjLg?e=DJ0v45" TargetMode="External"/><Relationship Id="rId67" Type="http://schemas.openxmlformats.org/officeDocument/2006/relationships/hyperlink" Target="https://icfesgovco-my.sharepoint.com/personal/mcgomez_icfes_gov_co/_layouts/15/onedrive.aspx?id=%2Fpersonal%2Fmcgomez%5Ficfes%5Fgov%5Fco%2FDocuments%2FNUEVA%20CARPETA%20OAGPI%2F1%2E%20Convocatorias%2F1%2E2%20Grupos%2FCG%20%2D%202020%2F2%2E%20Propuestas%20de%20investigaci%C3%B3n%2FCG02%2F3%2E%20Evaluaciones" TargetMode="External"/><Relationship Id="rId103" Type="http://schemas.openxmlformats.org/officeDocument/2006/relationships/hyperlink" Target="https://www.icfes.gov.co/documents/20143/1708406/Plan%20institucional%20de%20capacitacion%202020.pdfLa%20evidencia%20se%20encuentra%20en%20los%20archivos%20digitales%20de%20Talento%20Humano%20referentes%20a%20las%20listas%20de%20asistencia%20y%20memorias" TargetMode="External"/><Relationship Id="rId108" Type="http://schemas.openxmlformats.org/officeDocument/2006/relationships/hyperlink" Target="https://icfesgovco-my.sharepoint.com/:f:/g/personal/jagarcia_icfes_gov_co/EkdZK7QbqcxBt55DDeRmJWcBHf-ASG717CswcwJHeBYbzQ?email=lrojas%40icfes.gov.co&amp;e=6XJaMt" TargetMode="External"/><Relationship Id="rId20" Type="http://schemas.openxmlformats.org/officeDocument/2006/relationships/hyperlink" Target="https://icfesgovco.sharepoint.com/:f:/s/PlandeaccinSAySG2020/EgcVssZCt5FDh1_BPMpJPKsBEWsFSuwybxG6LN9KNLnCtg?e=nfBLHr" TargetMode="External"/><Relationship Id="rId41" Type="http://schemas.openxmlformats.org/officeDocument/2006/relationships/hyperlink" Target="https://icfesgovco.sharepoint.com/:f:/s/PAIDTI/EnkvXC3-FKZMsNb4cVTwM7sBxpgubyeVfsuaQZFw4eekfg?e=I0caV4" TargetMode="External"/><Relationship Id="rId54" Type="http://schemas.openxmlformats.org/officeDocument/2006/relationships/hyperlink" Target="about:blank" TargetMode="External"/><Relationship Id="rId62" Type="http://schemas.openxmlformats.org/officeDocument/2006/relationships/hyperlink" Target="https://icfesgovco.sharepoint.com/:f:/s/PlandeaccinSAySG2020/EkXLnIAhtmpNhI4zEHqhXl4B6P-MzsGi8MIUttRY5IzkFw?e=hVneFz" TargetMode="External"/><Relationship Id="rId70" Type="http://schemas.openxmlformats.org/officeDocument/2006/relationships/hyperlink" Target="https://icfesgovco-my.sharepoint.com/:x:/g/personal/mleone_icfes_gov_co/EbdWP8Wr9PNIkJOj0_7zGfYBfXkYI0J3fffuvqixBpbuMg?e=atiaZp" TargetMode="External"/><Relationship Id="rId75" Type="http://schemas.openxmlformats.org/officeDocument/2006/relationships/hyperlink" Target="../../../../../../../../:f:/s/PAIDTI/EgQ0vzehPnhGnno97ykdn6EBqyEClcaMe5SABDyumdLHKw?e=4xKtSS" TargetMode="External"/><Relationship Id="rId83" Type="http://schemas.openxmlformats.org/officeDocument/2006/relationships/hyperlink" Target="about:blank" TargetMode="External"/><Relationship Id="rId88" Type="http://schemas.openxmlformats.org/officeDocument/2006/relationships/hyperlink" Target="https://icfesgovco-my.sharepoint.com/:x:/g/personal/mleone_icfes_gov_co/EbdWP8Wr9PNIkJOj0_7zGfYBfXkYI0J3fffuvqixBpbuMg?e=atiaZp" TargetMode="External"/><Relationship Id="rId91" Type="http://schemas.openxmlformats.org/officeDocument/2006/relationships/hyperlink" Target="https://icfesgovco-my.sharepoint.com/:b:/g/personal/lsantiusti_icfes_gov_co/Ee5-tl-3h4BFvu1pXLOzwZ4Bn-J57gp23sPQ6GSoypYnaw?e=Jc65ur" TargetMode="External"/><Relationship Id="rId96" Type="http://schemas.openxmlformats.org/officeDocument/2006/relationships/hyperlink" Target="https://icfesgovco.sharepoint.com/sites/PlandeaccinSAySG2020/Gestin%20ambiental/Forms/AllItems.aspx" TargetMode="External"/><Relationship Id="rId111" Type="http://schemas.openxmlformats.org/officeDocument/2006/relationships/drawing" Target="../drawings/drawing2.xml"/><Relationship Id="rId1" Type="http://schemas.openxmlformats.org/officeDocument/2006/relationships/hyperlink" Target="../../../../../../../:f:/s/PAIDTI/EhbvVHEzHeFBgqa-gzh-DQYBmR4TAephq4yvF6jFj9pnfw%3Fe=c9fHdr" TargetMode="External"/><Relationship Id="rId6" Type="http://schemas.openxmlformats.org/officeDocument/2006/relationships/hyperlink" Target="https://icfesgovco-my.sharepoint.com/personal/planeacion_icfes_gov_co/_layouts/15/onedrive.aspx?id=%2Fpersonal%2Fplaneacion%5Ficfes%5Fgov%5Fco%2FDocuments%2FBackup%20OAP%2F2020%2FTRD%202020%2F20%2E%20SERIE%20INSTRUMENTOS%20DE%20CONTROL%20DE%20CALIDAD%2FSUBSERIE%20GESTION%20DEL%20CONOCIMIENTO%20Y%20LA%20INNOVACION%2FPlan%20de%20Gesti%C3%B3n%20del%20conocimiento%20e%20innovaci%C3%B3n" TargetMode="External"/><Relationship Id="rId15" Type="http://schemas.openxmlformats.org/officeDocument/2006/relationships/hyperlink" Target="https://www.icfes.gov.co/documents/20143/1708406/Plan%20de%20bienestar%20e%20incentivos%202020.pdfCarpetas%20f&#236;sicas%20y%20virtuales%20de%20seguimiento%20a%20las%20actividades%20de%20bienestar%20e%20incentivos." TargetMode="External"/><Relationship Id="rId23" Type="http://schemas.openxmlformats.org/officeDocument/2006/relationships/hyperlink" Target="https://icfesgovco-my.sharepoint.com/:x:/g/personal/mruiz_icfes_gov_co/EX2OwrbkcXZGokTbAlfK3lMBjUDzxwO3LXju8f5lZQXyKQ" TargetMode="External"/><Relationship Id="rId28" Type="http://schemas.openxmlformats.org/officeDocument/2006/relationships/hyperlink" Target="https://icfesgovco-my.sharepoint.com/personal/planeacion_icfes_gov_co/_layouts/15/onedrive.aspx?originalPath=aHR0cHM6Ly9pY2Zlc2dvdmNvLW15LnNoYXJlcG9pbnQuY29tLzpmOi9nL3BlcnNvbmFsL3BsYW5lYWNpb25faWNmZXNfZ292X2NvL0VxaVoyV0R4T0JOQnExYkdUS2pyeWNFQkd4ZDRTMTVZNlNBZW5GLVhtOTFTT3c%5FcnRpbWU9UEhLdUx1RWkyRWc&amp;id=%2Fpersonal%2Fplaneacion%5Ficfes%5Fgov%5Fco%2FDocuments%2FBackup%20OAP%2F2020%2FTRD%202020%2FARQUITECTURA%20EMPRESARIAL%2F0%2E%20Plan%20de%20Proyecto" TargetMode="External"/><Relationship Id="rId36" Type="http://schemas.openxmlformats.org/officeDocument/2006/relationships/hyperlink" Target="https://icfesgovco.sharepoint.com/:f:/s/PAIDTI/EiCqfOgthotNicR4voH6rmQBUGuaB0lT8JZ2fRC2UTiPkQ?e=QBOXLh" TargetMode="External"/><Relationship Id="rId49" Type="http://schemas.openxmlformats.org/officeDocument/2006/relationships/hyperlink" Target="https://icfesgovco-my.sharepoint.com/:x:/g/personal/acgonzalez_icfes_gov_co/EYtsMpHPKrBOqQV5y101w3sBZKatIEeVGB2EdpooIh1BfQ?e=EujSxH" TargetMode="External"/><Relationship Id="rId57" Type="http://schemas.openxmlformats.org/officeDocument/2006/relationships/hyperlink" Target="https://www.icfes.gov.co/documents/20143/1708406/Plan%20de%20bienestar%20e%20incentivos%202020.pdfCarpetas%20de%20seguimiento%20a%20las%20actividades%20de%20bienestar%20e%20incentivos." TargetMode="External"/><Relationship Id="rId106" Type="http://schemas.openxmlformats.org/officeDocument/2006/relationships/hyperlink" Target="https://icfesgovco-my.sharepoint.com/personal/sbaquiro_icfes_gov_co/_layouts/15/onedrive.aspx?id=%2Fpersonal%2Fsbaquiro%5Ficfes%5Fgov%5Fco%2FDocuments%2FSABER%20TyT%202020%20E" TargetMode="External"/><Relationship Id="rId10" Type="http://schemas.openxmlformats.org/officeDocument/2006/relationships/hyperlink" Target="https://icfesgovco-my.sharepoint.com/:x:/g/personal/mestacio_icfes_gov_co/Ee54TK9xsehJrx7Hup1iNOcBXZ8i2QLoD27PZob8yABtwg?e=JoNT1c" TargetMode="External"/><Relationship Id="rId31" Type="http://schemas.openxmlformats.org/officeDocument/2006/relationships/hyperlink" Target="https://icfesgovco.sharepoint.com/:f:/s/PAIDTI/Erb1eL0vdvhBpRLgP-oai7EB01GPP6-UxyJWVn4abtqhjw?e=Es3Ri6" TargetMode="External"/><Relationship Id="rId44" Type="http://schemas.openxmlformats.org/officeDocument/2006/relationships/hyperlink" Target="https://icfesgovco.sharepoint.com/:f:/s/PAIDTI/EhIRcP8-68BCtJcSeNnSKm8BjFA-a-mRJ4xtn6VfqlV_xw?e=Dn8wKs" TargetMode="External"/><Relationship Id="rId52" Type="http://schemas.openxmlformats.org/officeDocument/2006/relationships/hyperlink" Target="https://icfesgovco-my.sharepoint.com/:x:/g/personal/ynope_icfes_gov_co/EZ0hnJLyzqdPvMai14kWH_8BdqKg4wN2HWnHxs_FD09J_w?e=cktJjC" TargetMode="External"/><Relationship Id="rId60" Type="http://schemas.openxmlformats.org/officeDocument/2006/relationships/hyperlink" Target="https://icfesgovco.sharepoint.com/sites/PlandeaccinSAySG2020/Gestin%20ambiental/Forms/AllItems.aspx" TargetMode="External"/><Relationship Id="rId65" Type="http://schemas.openxmlformats.org/officeDocument/2006/relationships/hyperlink" Target="https://icfes.pvcloud.com/%20%0a%0aLos%20proyectos%20y%20dem&#225;s%20caracter&#237;sticas%20relacionadas%20con%20estos,%20est&#225;n%20configurados%20en%20la%20Herramienta%20Planview:%20Link%20de%20la%20herramienta%20planview:%20%20Herramienta%20Planview%20-%20ruta:%20estrategias-proyectos" TargetMode="External"/><Relationship Id="rId73" Type="http://schemas.openxmlformats.org/officeDocument/2006/relationships/hyperlink" Target="../../../../../../../../:f:/s/PAIDTI/EkkpVogYP7dFuB4oX6M8oOYBK--FV_Cylppm731j5v_2hQ?e=lENg26" TargetMode="External"/><Relationship Id="rId78" Type="http://schemas.openxmlformats.org/officeDocument/2006/relationships/hyperlink" Target="../../../../../../../../:f:/s/PAIDTI/Er0LHl8DK1NIvKa2j3gn6qoB3NP7VMzgKOwE1H44VkwcoA?e=UXi69S" TargetMode="External"/><Relationship Id="rId81" Type="http://schemas.openxmlformats.org/officeDocument/2006/relationships/hyperlink" Target="../../../../../../../../:f:/s/PAIDTI/EoSDTAZDHTBPp7OyW5ocrcMB2TnZ_eNvHZQ6jmj-h4L0bg?e=Y4WkDt" TargetMode="External"/><Relationship Id="rId86" Type="http://schemas.openxmlformats.org/officeDocument/2006/relationships/hyperlink" Target="../../../../../../../../:f:/s/PAIDTI/Eg6oZy8TEFtNmH1jqJZ_LPEBxad36RFeNm0ugd47Ept2rg?e=yrAGG9" TargetMode="External"/><Relationship Id="rId94" Type="http://schemas.openxmlformats.org/officeDocument/2006/relationships/hyperlink" Target="https://icfesgovco.sharepoint.com/sites/SGDEAMERCURIO" TargetMode="External"/><Relationship Id="rId99" Type="http://schemas.openxmlformats.org/officeDocument/2006/relationships/hyperlink" Target="about:blank" TargetMode="External"/><Relationship Id="rId101" Type="http://schemas.openxmlformats.org/officeDocument/2006/relationships/hyperlink" Target="https://www.icfes.gov.co/documents/20143/1708406/Plan%20de%20seguridad%20y%20salud%20en%20el%20trabajo%202020.pdfCarpetas%20f&#236;sicas%20y%20virtuales%20de%20seguimiento%20a%20las%20actividades%20de%20Seguridad%20y%20Salud%20en%20el%20Trabajo.Carpeta%20virtual%20compartida%20de%20la%20STH." TargetMode="External"/><Relationship Id="rId4" Type="http://schemas.openxmlformats.org/officeDocument/2006/relationships/hyperlink" Target="../../../../../../../:f:/s/PAIDTI/EgaaA9-8bRREjQY-B5cc1CUBJZ1iIJ9kTIfdRbuhELFEgA?e=BU2Hes" TargetMode="External"/><Relationship Id="rId9" Type="http://schemas.openxmlformats.org/officeDocument/2006/relationships/hyperlink" Target="https://icfesgovco-my.sharepoint.com/:f:/g/personal/mcgomez_icfes_gov_co/EpeV8xfNfZpJm7nceeUYU5UBGNuqT3DD6aeWWbwm2ADcpA?e=jWWtiP" TargetMode="External"/><Relationship Id="rId13" Type="http://schemas.openxmlformats.org/officeDocument/2006/relationships/hyperlink" Target="https://www.icfes.gov.co/documents/20143/1708406/Plan%20institucional%20de%20capacitacion%202020.pdfLa%20evidencia%20se%20encuentra%20en%20los%20archivos%20digitales%20de%20Talento%20Humano%20referentes%20a%20las%20listas%20de%20asistencia%20y%20memorias" TargetMode="External"/><Relationship Id="rId18" Type="http://schemas.openxmlformats.org/officeDocument/2006/relationships/hyperlink" Target="https://icfesgovco.sharepoint.com/:f:/s/PlandeaccinSAySG2020/EkXLnIAhtmpNhI4zEHqhXl4B6P-MzsGi8MIUttRY5IzkFw?e=hVneFz" TargetMode="External"/><Relationship Id="rId39" Type="http://schemas.openxmlformats.org/officeDocument/2006/relationships/hyperlink" Target="https://icfesgovco.sharepoint.com/:f:/s/PAIDTI/EujEpdpDxAhGhqM7qMMAbcEBnz51PMn3OyXlT3nhWKVYBg?e=drsEC9" TargetMode="External"/><Relationship Id="rId109" Type="http://schemas.openxmlformats.org/officeDocument/2006/relationships/hyperlink" Target="https://icfesgovco-my.sharepoint.com/:x:/g/personal/ynope_icfes_gov_co/EZ0hnJLyzqdPvMai14kWH_8BdqKg4wN2HWnHxs_FD09J_w?e=cktJjC" TargetMode="External"/><Relationship Id="rId34" Type="http://schemas.openxmlformats.org/officeDocument/2006/relationships/hyperlink" Target="https://icfesgovco.sharepoint.com/:f:/s/PAIDTI/EjSoVfXR7otMn9dA9hNFzqsBMIwT7tlKOkYx4r0S7Lximg?e=Vat1dS" TargetMode="External"/><Relationship Id="rId50" Type="http://schemas.openxmlformats.org/officeDocument/2006/relationships/hyperlink" Target="https://icfesgovco-my.sharepoint.com/personal/sbaquiro_icfes_gov_co/_layouts/15/onedrive.aspx?id=%2Fpersonal%2Fsbaquiro%5Ficfes%5Fgov%5Fco%2FDocuments%2FSABER%20TyT%202020%20E" TargetMode="External"/><Relationship Id="rId55" Type="http://schemas.openxmlformats.org/officeDocument/2006/relationships/hyperlink" Target="https://www.icfes.gov.co/documents/20143/1708406/Plan%20estrategico%20de%20talento%20humano%202020.pdf" TargetMode="External"/><Relationship Id="rId76" Type="http://schemas.openxmlformats.org/officeDocument/2006/relationships/hyperlink" Target="../../../../../../../../:f:/s/PAIDTI/EjRCzoaRzfxMiXxCnKjQo6wBM209J8mxYShiN_AWQTXTlg?e=dcV9wY" TargetMode="External"/><Relationship Id="rId97" Type="http://schemas.openxmlformats.org/officeDocument/2006/relationships/hyperlink" Target="https://icfesgovco.sharepoint.com/:f:/s/PlandeaccinSAySG2020/EkXLnIAhtmpNhI4zEHqhXl4B6P-MzsGi8MIUttRY5IzkFw?e=hVneFz" TargetMode="External"/><Relationship Id="rId104" Type="http://schemas.openxmlformats.org/officeDocument/2006/relationships/hyperlink" Target="https://community.secop.gov.co/" TargetMode="External"/><Relationship Id="rId7" Type="http://schemas.openxmlformats.org/officeDocument/2006/relationships/hyperlink" Target="https://icfesgovco-my.sharepoint.com/:x:/r/personal/aavila_icfes_gov_co/_layouts/15/Doc.aspx?sourcedoc=%7BDEE909F4-A58F-435F-8366-573E8C31D34C%7D&amp;file=Cronogramas%202019.xls.xlsx&amp;action=default&amp;mobileredirect=true" TargetMode="External"/><Relationship Id="rId71" Type="http://schemas.openxmlformats.org/officeDocument/2006/relationships/hyperlink" Target="../../../../../../../../:f:/s/PAIDTI/Eh3OYITUlcJPh5GldtRHmkoB9v6U1SHPz6n9HgE31DReOg?e=bdMhnS" TargetMode="External"/><Relationship Id="rId92" Type="http://schemas.openxmlformats.org/officeDocument/2006/relationships/hyperlink" Target="https://icfesgovco.sharepoint.com/:b:/s/INTERVENCIONARCHIVISTICA/EX1NdbZP-ZZKsF3BGiLQA3sBTniBCjpj0uvaWnNFl5yHHg?e=Brx4y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7"/>
  <sheetViews>
    <sheetView view="pageBreakPreview" topLeftCell="A22" zoomScale="90" zoomScaleNormal="90" zoomScaleSheetLayoutView="90" workbookViewId="0">
      <selection activeCell="L47" sqref="L47"/>
    </sheetView>
  </sheetViews>
  <sheetFormatPr baseColWidth="10" defaultColWidth="11.42578125" defaultRowHeight="15" x14ac:dyDescent="0.25"/>
  <cols>
    <col min="1" max="1" width="2.42578125" style="2" customWidth="1"/>
    <col min="2" max="2" width="8.140625" style="2" customWidth="1"/>
    <col min="3" max="5" width="8" style="2" customWidth="1"/>
    <col min="6" max="6" width="11.42578125" style="2"/>
    <col min="7" max="8" width="9" style="2" customWidth="1"/>
    <col min="9" max="16384" width="11.42578125" style="2"/>
  </cols>
  <sheetData>
    <row r="1" spans="2:10" x14ac:dyDescent="0.25">
      <c r="B1" s="1"/>
      <c r="C1" s="1"/>
      <c r="D1" s="1"/>
      <c r="E1" s="1"/>
      <c r="F1" s="1"/>
      <c r="G1" s="1"/>
      <c r="H1" s="1"/>
      <c r="I1" s="1"/>
      <c r="J1" s="1"/>
    </row>
    <row r="2" spans="2:10" ht="15.75" thickBot="1" x14ac:dyDescent="0.3">
      <c r="B2" s="1"/>
      <c r="C2" s="1"/>
      <c r="D2" s="1"/>
      <c r="E2" s="1"/>
      <c r="F2" s="1"/>
      <c r="G2" s="1"/>
      <c r="H2" s="1"/>
      <c r="I2" s="1"/>
      <c r="J2" s="1"/>
    </row>
    <row r="3" spans="2:10" x14ac:dyDescent="0.25">
      <c r="B3" s="3"/>
      <c r="C3" s="4"/>
      <c r="D3" s="4"/>
      <c r="E3" s="4"/>
      <c r="F3" s="4"/>
      <c r="G3" s="4"/>
      <c r="H3" s="4"/>
      <c r="I3" s="4"/>
      <c r="J3" s="5"/>
    </row>
    <row r="4" spans="2:10" hidden="1" x14ac:dyDescent="0.25">
      <c r="B4" s="6"/>
      <c r="C4" s="1"/>
      <c r="D4" s="1"/>
      <c r="E4" s="1"/>
      <c r="F4" s="1"/>
      <c r="G4" s="1"/>
      <c r="H4" s="1"/>
      <c r="I4" s="1"/>
      <c r="J4" s="7"/>
    </row>
    <row r="5" spans="2:10" x14ac:dyDescent="0.25">
      <c r="B5" s="6"/>
      <c r="C5" s="1"/>
      <c r="D5" s="1"/>
      <c r="E5" s="1"/>
      <c r="F5" s="1"/>
      <c r="G5" s="1"/>
      <c r="H5" s="1"/>
      <c r="I5" s="1"/>
      <c r="J5" s="7"/>
    </row>
    <row r="6" spans="2:10" x14ac:dyDescent="0.25">
      <c r="B6" s="6"/>
      <c r="C6" s="1"/>
      <c r="D6" s="1"/>
      <c r="E6" s="1"/>
      <c r="F6" s="1"/>
      <c r="G6" s="1"/>
      <c r="H6" s="1"/>
      <c r="I6" s="1"/>
      <c r="J6" s="7"/>
    </row>
    <row r="7" spans="2:10" x14ac:dyDescent="0.25">
      <c r="B7" s="6"/>
      <c r="C7" s="1"/>
      <c r="D7" s="1"/>
      <c r="E7" s="1"/>
      <c r="F7" s="1"/>
      <c r="G7" s="1"/>
      <c r="H7" s="1"/>
      <c r="I7" s="1"/>
      <c r="J7" s="7"/>
    </row>
    <row r="8" spans="2:10" x14ac:dyDescent="0.25">
      <c r="B8" s="6"/>
      <c r="C8" s="1"/>
      <c r="D8" s="1"/>
      <c r="E8" s="1"/>
      <c r="F8" s="1"/>
      <c r="G8" s="1"/>
      <c r="H8" s="1"/>
      <c r="I8" s="1"/>
      <c r="J8" s="7"/>
    </row>
    <row r="9" spans="2:10" x14ac:dyDescent="0.25">
      <c r="B9" s="6"/>
      <c r="C9" s="1"/>
      <c r="D9" s="1"/>
      <c r="E9" s="1"/>
      <c r="F9" s="1"/>
      <c r="G9" s="1"/>
      <c r="H9" s="1"/>
      <c r="I9" s="1"/>
      <c r="J9" s="7"/>
    </row>
    <row r="10" spans="2:10" x14ac:dyDescent="0.25">
      <c r="B10" s="6"/>
      <c r="C10" s="1"/>
      <c r="D10" s="1"/>
      <c r="E10" s="1"/>
      <c r="F10" s="1"/>
      <c r="G10" s="1"/>
      <c r="H10" s="1"/>
      <c r="I10" s="1"/>
      <c r="J10" s="7"/>
    </row>
    <row r="11" spans="2:10" x14ac:dyDescent="0.25">
      <c r="B11" s="6"/>
      <c r="C11" s="1"/>
      <c r="D11" s="1"/>
      <c r="E11" s="1"/>
      <c r="F11" s="1"/>
      <c r="G11" s="1"/>
      <c r="H11" s="1"/>
      <c r="I11" s="1"/>
      <c r="J11" s="7"/>
    </row>
    <row r="12" spans="2:10" x14ac:dyDescent="0.25">
      <c r="B12" s="6"/>
      <c r="C12" s="1"/>
      <c r="D12" s="1"/>
      <c r="E12" s="1"/>
      <c r="F12" s="1"/>
      <c r="G12" s="1"/>
      <c r="H12" s="1"/>
      <c r="I12" s="1"/>
      <c r="J12" s="7"/>
    </row>
    <row r="13" spans="2:10" x14ac:dyDescent="0.25">
      <c r="B13" s="6"/>
      <c r="C13" s="1"/>
      <c r="D13" s="1"/>
      <c r="E13" s="1"/>
      <c r="F13" s="1"/>
      <c r="G13" s="1"/>
      <c r="H13" s="1"/>
      <c r="I13" s="1"/>
      <c r="J13" s="7"/>
    </row>
    <row r="14" spans="2:10" x14ac:dyDescent="0.25">
      <c r="B14" s="6"/>
      <c r="C14" s="1"/>
      <c r="D14" s="1"/>
      <c r="E14" s="1"/>
      <c r="F14" s="1"/>
      <c r="G14" s="1"/>
      <c r="H14" s="1"/>
      <c r="I14" s="1"/>
      <c r="J14" s="7"/>
    </row>
    <row r="15" spans="2:10" x14ac:dyDescent="0.25">
      <c r="B15" s="6"/>
      <c r="C15" s="1"/>
      <c r="D15" s="1"/>
      <c r="E15" s="1"/>
      <c r="F15" s="1"/>
      <c r="G15" s="1"/>
      <c r="H15" s="1"/>
      <c r="I15" s="1"/>
      <c r="J15" s="7"/>
    </row>
    <row r="16" spans="2:10" ht="6" customHeight="1" x14ac:dyDescent="0.25">
      <c r="B16" s="6"/>
      <c r="C16" s="1"/>
      <c r="D16" s="1"/>
      <c r="E16" s="1"/>
      <c r="F16" s="1"/>
      <c r="G16" s="1"/>
      <c r="H16" s="1"/>
      <c r="I16" s="1"/>
      <c r="J16" s="7"/>
    </row>
    <row r="17" spans="2:10" ht="6" customHeight="1" x14ac:dyDescent="0.25">
      <c r="B17" s="6"/>
      <c r="C17" s="1"/>
      <c r="D17" s="1"/>
      <c r="E17" s="1"/>
      <c r="F17" s="1"/>
      <c r="G17" s="1"/>
      <c r="H17" s="1"/>
      <c r="I17" s="1"/>
      <c r="J17" s="7"/>
    </row>
    <row r="18" spans="2:10" x14ac:dyDescent="0.25">
      <c r="B18" s="6"/>
      <c r="C18" s="1"/>
      <c r="D18" s="1"/>
      <c r="E18" s="1"/>
      <c r="F18" s="1"/>
      <c r="G18" s="1"/>
      <c r="H18" s="1"/>
      <c r="I18" s="1"/>
      <c r="J18" s="7"/>
    </row>
    <row r="19" spans="2:10" x14ac:dyDescent="0.25">
      <c r="B19" s="6"/>
      <c r="C19" s="1"/>
      <c r="D19" s="1"/>
      <c r="E19" s="1"/>
      <c r="F19" s="1"/>
      <c r="G19" s="1"/>
      <c r="H19" s="1"/>
      <c r="I19" s="1"/>
      <c r="J19" s="7"/>
    </row>
    <row r="20" spans="2:10" x14ac:dyDescent="0.25">
      <c r="B20" s="6"/>
      <c r="C20" s="1"/>
      <c r="D20" s="1"/>
      <c r="E20" s="1"/>
      <c r="F20" s="1"/>
      <c r="G20" s="1"/>
      <c r="H20" s="1"/>
      <c r="I20" s="1"/>
      <c r="J20" s="7"/>
    </row>
    <row r="21" spans="2:10" x14ac:dyDescent="0.25">
      <c r="B21" s="6"/>
      <c r="C21" s="1"/>
      <c r="D21" s="1"/>
      <c r="E21" s="1"/>
      <c r="F21" s="1"/>
      <c r="G21" s="1"/>
      <c r="H21" s="1"/>
      <c r="I21" s="1"/>
      <c r="J21" s="7"/>
    </row>
    <row r="22" spans="2:10" x14ac:dyDescent="0.25">
      <c r="B22" s="6"/>
      <c r="C22" s="1"/>
      <c r="D22" s="1"/>
      <c r="E22" s="1"/>
      <c r="F22" s="1"/>
      <c r="G22" s="1"/>
      <c r="H22" s="1"/>
      <c r="I22" s="1"/>
      <c r="J22" s="7"/>
    </row>
    <row r="23" spans="2:10" x14ac:dyDescent="0.25">
      <c r="B23" s="6"/>
      <c r="C23" s="1"/>
      <c r="D23" s="1"/>
      <c r="E23" s="1"/>
      <c r="F23" s="1"/>
      <c r="G23" s="1"/>
      <c r="H23" s="1"/>
      <c r="I23" s="1"/>
      <c r="J23" s="7"/>
    </row>
    <row r="24" spans="2:10" x14ac:dyDescent="0.25">
      <c r="B24" s="6"/>
      <c r="C24" s="1"/>
      <c r="D24" s="1"/>
      <c r="E24" s="1"/>
      <c r="F24" s="1"/>
      <c r="G24" s="1"/>
      <c r="H24" s="1"/>
      <c r="I24" s="1"/>
      <c r="J24" s="7"/>
    </row>
    <row r="25" spans="2:10" x14ac:dyDescent="0.25">
      <c r="B25" s="6"/>
      <c r="C25" s="1"/>
      <c r="D25" s="1"/>
      <c r="E25" s="1"/>
      <c r="F25" s="1"/>
      <c r="G25" s="1"/>
      <c r="H25" s="1"/>
      <c r="I25" s="1"/>
      <c r="J25" s="7"/>
    </row>
    <row r="26" spans="2:10" x14ac:dyDescent="0.25">
      <c r="B26" s="6"/>
      <c r="C26" s="1"/>
      <c r="D26" s="1"/>
      <c r="E26" s="1"/>
      <c r="F26" s="1"/>
      <c r="G26" s="1"/>
      <c r="H26" s="1"/>
      <c r="I26" s="1"/>
      <c r="J26" s="7"/>
    </row>
    <row r="27" spans="2:10" x14ac:dyDescent="0.25">
      <c r="B27" s="6"/>
      <c r="C27" s="1"/>
      <c r="D27" s="1"/>
      <c r="E27" s="1"/>
      <c r="F27" s="1"/>
      <c r="G27" s="1"/>
      <c r="H27" s="1"/>
      <c r="I27" s="1"/>
      <c r="J27" s="7"/>
    </row>
    <row r="28" spans="2:10" x14ac:dyDescent="0.25">
      <c r="B28" s="6"/>
      <c r="C28" s="1"/>
      <c r="D28" s="1"/>
      <c r="E28" s="1"/>
      <c r="F28" s="1"/>
      <c r="G28" s="1"/>
      <c r="H28" s="1"/>
      <c r="I28" s="1"/>
      <c r="J28" s="7"/>
    </row>
    <row r="29" spans="2:10" ht="7.5" customHeight="1" x14ac:dyDescent="0.25">
      <c r="B29" s="6"/>
      <c r="C29" s="1"/>
      <c r="D29" s="1"/>
      <c r="E29" s="1"/>
      <c r="F29" s="1"/>
      <c r="G29" s="1"/>
      <c r="H29" s="1"/>
      <c r="I29" s="1"/>
      <c r="J29" s="7"/>
    </row>
    <row r="30" spans="2:10" ht="7.5" customHeight="1" x14ac:dyDescent="0.25">
      <c r="B30" s="6"/>
      <c r="C30" s="1"/>
      <c r="D30" s="1"/>
      <c r="E30" s="1"/>
      <c r="F30" s="1"/>
      <c r="G30" s="1"/>
      <c r="H30" s="1"/>
      <c r="I30" s="1"/>
      <c r="J30" s="7"/>
    </row>
    <row r="31" spans="2:10" x14ac:dyDescent="0.25">
      <c r="B31" s="6"/>
      <c r="C31" s="1"/>
      <c r="D31" s="1"/>
      <c r="E31" s="1"/>
      <c r="F31" s="1"/>
      <c r="G31" s="1"/>
      <c r="H31" s="1"/>
      <c r="I31" s="1"/>
      <c r="J31" s="7"/>
    </row>
    <row r="32" spans="2:10" x14ac:dyDescent="0.25">
      <c r="B32" s="6"/>
      <c r="C32" s="1"/>
      <c r="D32" s="1"/>
      <c r="E32" s="1"/>
      <c r="F32" s="1"/>
      <c r="G32" s="1"/>
      <c r="H32" s="1"/>
      <c r="I32" s="1"/>
      <c r="J32" s="7"/>
    </row>
    <row r="33" spans="2:13" x14ac:dyDescent="0.25">
      <c r="B33" s="6"/>
      <c r="C33" s="1"/>
      <c r="D33" s="1"/>
      <c r="E33" s="1"/>
      <c r="F33" s="1"/>
      <c r="G33" s="1"/>
      <c r="H33" s="1"/>
      <c r="I33" s="1"/>
      <c r="J33" s="7"/>
    </row>
    <row r="34" spans="2:13" x14ac:dyDescent="0.25">
      <c r="B34" s="6"/>
      <c r="C34" s="1"/>
      <c r="D34" s="1"/>
      <c r="E34" s="1"/>
      <c r="F34" s="1"/>
      <c r="G34" s="1"/>
      <c r="H34" s="1"/>
      <c r="I34" s="1"/>
      <c r="J34" s="7"/>
    </row>
    <row r="35" spans="2:13" x14ac:dyDescent="0.25">
      <c r="B35" s="6"/>
      <c r="C35" s="1"/>
      <c r="D35" s="1"/>
      <c r="E35" s="1"/>
      <c r="F35" s="1"/>
      <c r="G35" s="1"/>
      <c r="H35" s="1"/>
      <c r="I35" s="1"/>
      <c r="J35" s="7"/>
    </row>
    <row r="36" spans="2:13" x14ac:dyDescent="0.25">
      <c r="B36" s="6"/>
      <c r="C36" s="1"/>
      <c r="D36" s="1"/>
      <c r="E36" s="1"/>
      <c r="F36" s="1"/>
      <c r="G36" s="1"/>
      <c r="H36" s="1"/>
      <c r="I36" s="1"/>
      <c r="J36" s="7"/>
    </row>
    <row r="37" spans="2:13" x14ac:dyDescent="0.25">
      <c r="B37" s="6"/>
      <c r="C37" s="1"/>
      <c r="D37" s="1"/>
      <c r="E37" s="1"/>
      <c r="F37" s="1"/>
      <c r="G37" s="1"/>
      <c r="H37" s="1"/>
      <c r="I37" s="1"/>
      <c r="J37" s="7"/>
    </row>
    <row r="38" spans="2:13" x14ac:dyDescent="0.25">
      <c r="B38" s="6"/>
      <c r="C38" s="1"/>
      <c r="D38" s="1"/>
      <c r="E38" s="1"/>
      <c r="F38" s="1"/>
      <c r="G38" s="1"/>
      <c r="H38" s="1"/>
      <c r="I38" s="1"/>
      <c r="J38" s="7"/>
    </row>
    <row r="39" spans="2:13" x14ac:dyDescent="0.25">
      <c r="B39" s="6"/>
      <c r="C39" s="1"/>
      <c r="D39" s="1"/>
      <c r="E39" s="1"/>
      <c r="F39" s="1"/>
      <c r="G39" s="1"/>
      <c r="H39" s="1"/>
      <c r="I39" s="1"/>
      <c r="J39" s="7"/>
    </row>
    <row r="40" spans="2:13" ht="7.5" customHeight="1" x14ac:dyDescent="0.25">
      <c r="B40" s="6"/>
      <c r="C40" s="1"/>
      <c r="D40" s="1"/>
      <c r="E40" s="1"/>
      <c r="F40" s="1"/>
      <c r="G40" s="1"/>
      <c r="H40" s="1"/>
      <c r="I40" s="1"/>
      <c r="J40" s="7"/>
    </row>
    <row r="41" spans="2:13" ht="7.5" customHeight="1" x14ac:dyDescent="0.25">
      <c r="B41" s="6"/>
      <c r="C41" s="1"/>
      <c r="D41" s="1"/>
      <c r="E41" s="1"/>
      <c r="F41" s="1"/>
      <c r="G41" s="1"/>
      <c r="H41" s="1"/>
      <c r="I41" s="1"/>
      <c r="J41" s="7"/>
    </row>
    <row r="42" spans="2:13" x14ac:dyDescent="0.25">
      <c r="B42" s="6"/>
      <c r="C42" s="1"/>
      <c r="D42" s="1"/>
      <c r="E42" s="1"/>
      <c r="F42" s="1"/>
      <c r="G42" s="1"/>
      <c r="H42" s="1"/>
      <c r="I42" s="1"/>
      <c r="J42" s="7"/>
    </row>
    <row r="43" spans="2:13" x14ac:dyDescent="0.25">
      <c r="B43" s="6"/>
      <c r="C43" s="1"/>
      <c r="D43" s="1"/>
      <c r="E43" s="1"/>
      <c r="F43" s="1"/>
      <c r="G43" s="1"/>
      <c r="H43" s="1"/>
      <c r="I43" s="1"/>
      <c r="J43" s="7"/>
    </row>
    <row r="44" spans="2:13" x14ac:dyDescent="0.25">
      <c r="B44" s="6"/>
      <c r="C44" s="1"/>
      <c r="D44" s="1"/>
      <c r="E44" s="1"/>
      <c r="F44" s="1"/>
      <c r="G44" s="1"/>
      <c r="H44" s="1"/>
      <c r="I44" s="1"/>
      <c r="J44" s="7"/>
    </row>
    <row r="45" spans="2:13" x14ac:dyDescent="0.25">
      <c r="B45" s="6"/>
      <c r="C45" s="1"/>
      <c r="D45" s="1"/>
      <c r="E45" s="1"/>
      <c r="F45" s="1"/>
      <c r="G45" s="1"/>
      <c r="H45" s="1"/>
      <c r="I45" s="1"/>
      <c r="J45" s="7"/>
    </row>
    <row r="46" spans="2:13" ht="16.5" x14ac:dyDescent="0.3">
      <c r="B46" s="275"/>
      <c r="C46" s="276"/>
      <c r="D46" s="276"/>
      <c r="E46" s="276"/>
      <c r="F46" s="276"/>
      <c r="G46" s="276"/>
      <c r="H46" s="276"/>
      <c r="I46" s="276"/>
      <c r="J46" s="277"/>
    </row>
    <row r="47" spans="2:13" x14ac:dyDescent="0.25">
      <c r="B47" s="6"/>
      <c r="C47" s="1"/>
      <c r="D47" s="1"/>
      <c r="E47" s="1"/>
      <c r="F47" s="1"/>
      <c r="G47" s="1"/>
      <c r="H47" s="1"/>
      <c r="I47" s="1"/>
      <c r="J47" s="7"/>
    </row>
    <row r="48" spans="2:13" ht="15.75" thickBot="1" x14ac:dyDescent="0.3">
      <c r="B48" s="8"/>
      <c r="C48" s="9"/>
      <c r="D48" s="9"/>
      <c r="E48" s="9"/>
      <c r="F48" s="9"/>
      <c r="G48" s="9"/>
      <c r="H48" s="9"/>
      <c r="I48" s="9"/>
      <c r="J48" s="10"/>
      <c r="M48"/>
    </row>
    <row r="49" spans="1:10" x14ac:dyDescent="0.25">
      <c r="B49" s="1"/>
      <c r="C49" s="1"/>
      <c r="D49" s="1"/>
      <c r="E49" s="1"/>
      <c r="F49" s="1"/>
      <c r="G49" s="1"/>
      <c r="H49" s="1"/>
      <c r="I49" s="1"/>
      <c r="J49" s="1"/>
    </row>
    <row r="57" spans="1:10" ht="15" customHeight="1" x14ac:dyDescent="0.3">
      <c r="A57" s="274"/>
      <c r="B57" s="274"/>
      <c r="C57" s="274"/>
      <c r="D57" s="274"/>
      <c r="E57" s="274"/>
      <c r="F57" s="274"/>
      <c r="G57" s="274"/>
      <c r="H57" s="274"/>
      <c r="I57" s="274"/>
      <c r="J57" s="274"/>
    </row>
  </sheetData>
  <mergeCells count="2">
    <mergeCell ref="A57:J57"/>
    <mergeCell ref="B46:J46"/>
  </mergeCells>
  <printOptions horizontalCentered="1" verticalCentered="1"/>
  <pageMargins left="0.70866141732283472" right="0.70866141732283472" top="0.74803149606299213" bottom="0.74803149606299213" header="0.31496062992125984" footer="0.31496062992125984"/>
  <pageSetup scale="83" orientation="portrait" r:id="rId1"/>
  <headerFooter differentFirst="1">
    <oddFooter>&amp;R&amp;"Arial,Negrita"&amp;12 Página &amp;P  de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137"/>
  <sheetViews>
    <sheetView tabSelected="1" topLeftCell="C1" zoomScale="71" zoomScaleNormal="71" zoomScaleSheetLayoutView="71" workbookViewId="0">
      <selection activeCell="AC38" sqref="AC38"/>
    </sheetView>
  </sheetViews>
  <sheetFormatPr baseColWidth="10" defaultColWidth="11.42578125" defaultRowHeight="17.25" x14ac:dyDescent="0.3"/>
  <cols>
    <col min="1" max="1" width="45.42578125" style="11" hidden="1" customWidth="1"/>
    <col min="2" max="2" width="34" style="11" hidden="1" customWidth="1"/>
    <col min="3" max="3" width="43" style="11" bestFit="1" customWidth="1"/>
    <col min="4" max="4" width="26.42578125" style="11" bestFit="1" customWidth="1"/>
    <col min="5" max="5" width="24.85546875" style="11" customWidth="1"/>
    <col min="6" max="6" width="22.7109375" style="11" customWidth="1"/>
    <col min="7" max="7" width="45.42578125" style="15" customWidth="1"/>
    <col min="8" max="8" width="12.140625" style="15" customWidth="1"/>
    <col min="9" max="9" width="9.85546875" style="15" customWidth="1"/>
    <col min="10" max="10" width="11.85546875" style="66" customWidth="1"/>
    <col min="11" max="11" width="6.85546875" style="14" customWidth="1"/>
    <col min="12" max="15" width="9.42578125" style="14" customWidth="1"/>
    <col min="16" max="16" width="25.140625" style="12" customWidth="1"/>
    <col min="17" max="17" width="25.140625" style="92" hidden="1" customWidth="1"/>
    <col min="18" max="18" width="25.140625" style="12" hidden="1" customWidth="1"/>
    <col min="19" max="19" width="18" style="92" hidden="1" customWidth="1"/>
    <col min="20" max="20" width="15" style="92" hidden="1" customWidth="1"/>
    <col min="21" max="21" width="16.85546875" style="92" hidden="1" customWidth="1"/>
    <col min="22" max="22" width="15.7109375" style="12" hidden="1" customWidth="1"/>
    <col min="23" max="23" width="13.28515625" style="12" hidden="1" customWidth="1"/>
    <col min="24" max="24" width="19.28515625" style="12" hidden="1" customWidth="1"/>
    <col min="25" max="25" width="44.140625" style="12" hidden="1" customWidth="1"/>
    <col min="26" max="26" width="40.7109375" style="12" hidden="1" customWidth="1"/>
    <col min="27" max="27" width="31" style="12" hidden="1" customWidth="1"/>
    <col min="28" max="28" width="30.42578125" style="12" hidden="1" customWidth="1"/>
    <col min="29" max="29" width="25.140625" style="12" customWidth="1"/>
    <col min="30" max="30" width="29.42578125" style="12" customWidth="1"/>
    <col min="31" max="31" width="25.140625" style="12" customWidth="1"/>
    <col min="32" max="32" width="25" style="12" customWidth="1"/>
    <col min="33" max="33" width="25" style="12" hidden="1" customWidth="1"/>
    <col min="34" max="34" width="24.7109375" style="11" customWidth="1"/>
    <col min="35" max="35" width="11.42578125" style="11" customWidth="1"/>
    <col min="36" max="16384" width="11.42578125" style="11"/>
  </cols>
  <sheetData>
    <row r="1" spans="1:33" ht="66" customHeight="1" x14ac:dyDescent="0.3">
      <c r="A1" s="17"/>
      <c r="B1" s="22"/>
      <c r="C1" s="323" t="s">
        <v>271</v>
      </c>
      <c r="D1" s="323"/>
      <c r="E1" s="323"/>
      <c r="F1" s="323"/>
      <c r="G1" s="323"/>
      <c r="H1" s="323"/>
      <c r="I1" s="323"/>
      <c r="J1" s="347" t="s">
        <v>6</v>
      </c>
      <c r="K1" s="347"/>
      <c r="L1" s="348">
        <v>44050</v>
      </c>
      <c r="M1" s="322"/>
      <c r="N1" s="346" t="s">
        <v>18</v>
      </c>
      <c r="O1" s="346"/>
      <c r="P1" s="32">
        <v>4</v>
      </c>
      <c r="Q1" s="323"/>
      <c r="R1" s="323"/>
      <c r="S1" s="323"/>
      <c r="T1" s="323"/>
      <c r="U1" s="119"/>
      <c r="V1" s="30"/>
      <c r="W1" s="30"/>
      <c r="X1" s="30"/>
      <c r="Y1" s="30"/>
      <c r="Z1" s="30"/>
      <c r="AA1" s="30"/>
      <c r="AB1" s="30"/>
      <c r="AC1" s="30"/>
      <c r="AD1" s="30"/>
      <c r="AE1" s="30"/>
      <c r="AF1" s="30"/>
      <c r="AG1" s="30"/>
    </row>
    <row r="2" spans="1:33" ht="50.25" customHeight="1" x14ac:dyDescent="0.3">
      <c r="A2" s="17"/>
      <c r="B2" s="23"/>
      <c r="C2" s="323"/>
      <c r="D2" s="323"/>
      <c r="E2" s="323"/>
      <c r="F2" s="323"/>
      <c r="G2" s="323"/>
      <c r="H2" s="323"/>
      <c r="I2" s="323"/>
      <c r="J2" s="321" t="s">
        <v>3</v>
      </c>
      <c r="K2" s="321"/>
      <c r="L2" s="322" t="s">
        <v>258</v>
      </c>
      <c r="M2" s="322"/>
      <c r="N2" s="322"/>
      <c r="O2" s="322"/>
      <c r="P2" s="322"/>
      <c r="Q2" s="323"/>
      <c r="R2" s="323"/>
      <c r="S2" s="323"/>
      <c r="T2" s="323"/>
      <c r="U2" s="119"/>
      <c r="V2" s="30"/>
      <c r="W2" s="30"/>
      <c r="X2" s="30"/>
      <c r="Y2" s="30"/>
      <c r="Z2" s="30"/>
      <c r="AA2" s="30"/>
      <c r="AB2" s="30"/>
      <c r="AC2" s="30"/>
      <c r="AD2" s="30"/>
      <c r="AE2" s="30"/>
      <c r="AF2" s="30"/>
      <c r="AG2" s="30"/>
    </row>
    <row r="3" spans="1:33" ht="102" customHeight="1" x14ac:dyDescent="0.3">
      <c r="A3" s="29"/>
      <c r="B3" s="23"/>
      <c r="C3" s="323"/>
      <c r="D3" s="323"/>
      <c r="E3" s="323"/>
      <c r="F3" s="323"/>
      <c r="G3" s="323"/>
      <c r="H3" s="323"/>
      <c r="I3" s="323"/>
      <c r="J3" s="321" t="s">
        <v>19</v>
      </c>
      <c r="K3" s="321"/>
      <c r="L3" s="322" t="s">
        <v>243</v>
      </c>
      <c r="M3" s="322"/>
      <c r="N3" s="322"/>
      <c r="O3" s="322"/>
      <c r="P3" s="322"/>
      <c r="Q3" s="357"/>
      <c r="R3" s="357"/>
      <c r="S3" s="357"/>
      <c r="T3" s="357"/>
      <c r="U3" s="119"/>
      <c r="V3" s="24"/>
      <c r="W3" s="24"/>
      <c r="X3" s="24"/>
      <c r="Y3" s="169"/>
      <c r="Z3" s="24"/>
      <c r="AA3" s="24"/>
      <c r="AB3" s="24"/>
      <c r="AC3" s="169"/>
      <c r="AD3" s="24"/>
      <c r="AE3" s="24"/>
      <c r="AF3" s="96"/>
      <c r="AG3" s="229"/>
    </row>
    <row r="4" spans="1:33" s="16" customFormat="1" ht="47.1" customHeight="1" x14ac:dyDescent="0.3">
      <c r="A4" s="332" t="s">
        <v>5</v>
      </c>
      <c r="B4" s="334" t="s">
        <v>1</v>
      </c>
      <c r="C4" s="335" t="s">
        <v>4</v>
      </c>
      <c r="D4" s="335" t="s">
        <v>0</v>
      </c>
      <c r="E4" s="334" t="s">
        <v>7</v>
      </c>
      <c r="F4" s="336" t="s">
        <v>227</v>
      </c>
      <c r="G4" s="335" t="s">
        <v>8</v>
      </c>
      <c r="H4" s="334" t="s">
        <v>9</v>
      </c>
      <c r="I4" s="335" t="s">
        <v>10</v>
      </c>
      <c r="J4" s="352" t="s">
        <v>11</v>
      </c>
      <c r="K4" s="353" t="s">
        <v>12</v>
      </c>
      <c r="L4" s="354" t="s">
        <v>13</v>
      </c>
      <c r="M4" s="355"/>
      <c r="N4" s="355"/>
      <c r="O4" s="356"/>
      <c r="P4" s="393" t="s">
        <v>2</v>
      </c>
      <c r="Q4" s="391" t="s">
        <v>22</v>
      </c>
      <c r="R4" s="391"/>
      <c r="S4" s="391"/>
      <c r="T4" s="399"/>
      <c r="U4" s="120"/>
      <c r="V4" s="391" t="s">
        <v>23</v>
      </c>
      <c r="W4" s="391"/>
      <c r="X4" s="392"/>
      <c r="Y4" s="395" t="s">
        <v>24</v>
      </c>
      <c r="Z4" s="396"/>
      <c r="AA4" s="396"/>
      <c r="AB4" s="397"/>
      <c r="AC4" s="398" t="s">
        <v>25</v>
      </c>
      <c r="AD4" s="391"/>
      <c r="AE4" s="391"/>
      <c r="AF4" s="391"/>
      <c r="AG4" s="226"/>
    </row>
    <row r="5" spans="1:33" s="16" customFormat="1" ht="81.95" customHeight="1" x14ac:dyDescent="0.3">
      <c r="A5" s="332"/>
      <c r="B5" s="334"/>
      <c r="C5" s="335"/>
      <c r="D5" s="335"/>
      <c r="E5" s="334"/>
      <c r="F5" s="337"/>
      <c r="G5" s="335"/>
      <c r="H5" s="334"/>
      <c r="I5" s="335"/>
      <c r="J5" s="352"/>
      <c r="K5" s="353"/>
      <c r="L5" s="19" t="s">
        <v>14</v>
      </c>
      <c r="M5" s="25" t="s">
        <v>15</v>
      </c>
      <c r="N5" s="25" t="s">
        <v>16</v>
      </c>
      <c r="O5" s="26" t="s">
        <v>17</v>
      </c>
      <c r="P5" s="394"/>
      <c r="Q5" s="27" t="s">
        <v>270</v>
      </c>
      <c r="R5" s="105" t="s">
        <v>27</v>
      </c>
      <c r="S5" s="26" t="s">
        <v>20</v>
      </c>
      <c r="T5" s="25" t="s">
        <v>21</v>
      </c>
      <c r="U5" s="27" t="s">
        <v>270</v>
      </c>
      <c r="V5" s="105" t="s">
        <v>26</v>
      </c>
      <c r="W5" s="26" t="s">
        <v>20</v>
      </c>
      <c r="X5" s="25" t="s">
        <v>21</v>
      </c>
      <c r="Y5" s="27" t="s">
        <v>270</v>
      </c>
      <c r="Z5" s="18" t="s">
        <v>28</v>
      </c>
      <c r="AA5" s="18" t="s">
        <v>20</v>
      </c>
      <c r="AB5" s="18" t="s">
        <v>21</v>
      </c>
      <c r="AC5" s="27" t="s">
        <v>270</v>
      </c>
      <c r="AD5" s="18" t="s">
        <v>29</v>
      </c>
      <c r="AE5" s="18" t="s">
        <v>20</v>
      </c>
      <c r="AF5" s="109" t="s">
        <v>21</v>
      </c>
      <c r="AG5" s="27" t="s">
        <v>1365</v>
      </c>
    </row>
    <row r="6" spans="1:33" s="13" customFormat="1" ht="105.75" customHeight="1" x14ac:dyDescent="0.3">
      <c r="A6" s="333"/>
      <c r="B6" s="318" t="s">
        <v>264</v>
      </c>
      <c r="C6" s="338" t="s">
        <v>31</v>
      </c>
      <c r="D6" s="71" t="s">
        <v>45</v>
      </c>
      <c r="E6" s="318" t="s">
        <v>60</v>
      </c>
      <c r="F6" s="312" t="s">
        <v>226</v>
      </c>
      <c r="G6" s="37" t="s">
        <v>61</v>
      </c>
      <c r="H6" s="325">
        <v>43845</v>
      </c>
      <c r="I6" s="325">
        <v>44180</v>
      </c>
      <c r="J6" s="60" t="s">
        <v>62</v>
      </c>
      <c r="K6" s="361">
        <v>1</v>
      </c>
      <c r="L6" s="349">
        <v>0.25</v>
      </c>
      <c r="M6" s="349">
        <v>0.5</v>
      </c>
      <c r="N6" s="349">
        <v>0.75</v>
      </c>
      <c r="O6" s="349">
        <v>1</v>
      </c>
      <c r="P6" s="300">
        <v>386832966</v>
      </c>
      <c r="Q6" s="366" t="s">
        <v>549</v>
      </c>
      <c r="R6" s="373">
        <v>0.25</v>
      </c>
      <c r="S6" s="99" t="s">
        <v>550</v>
      </c>
      <c r="T6" s="95" t="s">
        <v>551</v>
      </c>
      <c r="U6" s="380" t="s">
        <v>678</v>
      </c>
      <c r="V6" s="379">
        <v>0.5</v>
      </c>
      <c r="W6" s="151" t="s">
        <v>679</v>
      </c>
      <c r="X6" s="151" t="s">
        <v>680</v>
      </c>
      <c r="Y6" s="380" t="s">
        <v>955</v>
      </c>
      <c r="Z6" s="371">
        <v>0.75</v>
      </c>
      <c r="AA6" s="49" t="s">
        <v>956</v>
      </c>
      <c r="AB6" s="49" t="s">
        <v>957</v>
      </c>
      <c r="AC6" s="282" t="s">
        <v>1247</v>
      </c>
      <c r="AD6" s="285">
        <v>1</v>
      </c>
      <c r="AE6" s="195" t="s">
        <v>1248</v>
      </c>
      <c r="AF6" s="236" t="s">
        <v>1249</v>
      </c>
      <c r="AG6" s="282">
        <f>4/4*100</f>
        <v>100</v>
      </c>
    </row>
    <row r="7" spans="1:33" s="13" customFormat="1" ht="105.75" customHeight="1" x14ac:dyDescent="0.3">
      <c r="A7" s="333"/>
      <c r="B7" s="318"/>
      <c r="C7" s="338"/>
      <c r="D7" s="71" t="s">
        <v>45</v>
      </c>
      <c r="E7" s="314"/>
      <c r="F7" s="314"/>
      <c r="G7" s="37" t="s">
        <v>272</v>
      </c>
      <c r="H7" s="325"/>
      <c r="I7" s="325"/>
      <c r="J7" s="60" t="s">
        <v>63</v>
      </c>
      <c r="K7" s="362"/>
      <c r="L7" s="350"/>
      <c r="M7" s="350"/>
      <c r="N7" s="350"/>
      <c r="O7" s="350"/>
      <c r="P7" s="300"/>
      <c r="Q7" s="367"/>
      <c r="R7" s="374"/>
      <c r="S7" s="99" t="s">
        <v>552</v>
      </c>
      <c r="T7" s="95" t="s">
        <v>553</v>
      </c>
      <c r="U7" s="381"/>
      <c r="V7" s="379"/>
      <c r="W7" s="151" t="s">
        <v>681</v>
      </c>
      <c r="X7" s="151" t="s">
        <v>682</v>
      </c>
      <c r="Y7" s="381"/>
      <c r="Z7" s="372"/>
      <c r="AA7" s="49" t="s">
        <v>958</v>
      </c>
      <c r="AB7" s="197" t="s">
        <v>959</v>
      </c>
      <c r="AC7" s="283"/>
      <c r="AD7" s="286"/>
      <c r="AE7" s="195" t="s">
        <v>1250</v>
      </c>
      <c r="AF7" s="236" t="s">
        <v>1251</v>
      </c>
      <c r="AG7" s="283"/>
    </row>
    <row r="8" spans="1:33" s="13" customFormat="1" ht="105.75" customHeight="1" x14ac:dyDescent="0.3">
      <c r="A8" s="333"/>
      <c r="B8" s="318"/>
      <c r="C8" s="338"/>
      <c r="D8" s="71" t="s">
        <v>45</v>
      </c>
      <c r="E8" s="313"/>
      <c r="F8" s="313"/>
      <c r="G8" s="37" t="s">
        <v>64</v>
      </c>
      <c r="H8" s="325"/>
      <c r="I8" s="325"/>
      <c r="J8" s="60" t="s">
        <v>65</v>
      </c>
      <c r="K8" s="363"/>
      <c r="L8" s="351"/>
      <c r="M8" s="351"/>
      <c r="N8" s="351"/>
      <c r="O8" s="351"/>
      <c r="P8" s="301"/>
      <c r="Q8" s="368"/>
      <c r="R8" s="374"/>
      <c r="S8" s="99" t="s">
        <v>554</v>
      </c>
      <c r="T8" s="95" t="s">
        <v>555</v>
      </c>
      <c r="U8" s="382"/>
      <c r="V8" s="379"/>
      <c r="W8" s="151" t="s">
        <v>683</v>
      </c>
      <c r="X8" s="151" t="s">
        <v>684</v>
      </c>
      <c r="Y8" s="382"/>
      <c r="Z8" s="400"/>
      <c r="AA8" s="49" t="s">
        <v>960</v>
      </c>
      <c r="AB8" s="49" t="s">
        <v>961</v>
      </c>
      <c r="AC8" s="284"/>
      <c r="AD8" s="287"/>
      <c r="AE8" s="195" t="s">
        <v>1252</v>
      </c>
      <c r="AF8" s="236" t="s">
        <v>1253</v>
      </c>
      <c r="AG8" s="284"/>
    </row>
    <row r="9" spans="1:33" ht="105.75" customHeight="1" x14ac:dyDescent="0.3">
      <c r="B9" s="318" t="s">
        <v>264</v>
      </c>
      <c r="C9" s="338"/>
      <c r="D9" s="71" t="s">
        <v>45</v>
      </c>
      <c r="E9" s="318" t="s">
        <v>66</v>
      </c>
      <c r="F9" s="312" t="s">
        <v>275</v>
      </c>
      <c r="G9" s="37" t="s">
        <v>276</v>
      </c>
      <c r="H9" s="325">
        <v>43845</v>
      </c>
      <c r="I9" s="325">
        <v>44180</v>
      </c>
      <c r="J9" s="60" t="s">
        <v>279</v>
      </c>
      <c r="K9" s="361">
        <v>1</v>
      </c>
      <c r="L9" s="349">
        <v>0.1</v>
      </c>
      <c r="M9" s="349">
        <v>0.4</v>
      </c>
      <c r="N9" s="349">
        <v>0.7</v>
      </c>
      <c r="O9" s="349">
        <v>1</v>
      </c>
      <c r="P9" s="299">
        <v>834213875</v>
      </c>
      <c r="Q9" s="375" t="s">
        <v>556</v>
      </c>
      <c r="R9" s="373">
        <v>0.1</v>
      </c>
      <c r="S9" s="100" t="s">
        <v>557</v>
      </c>
      <c r="T9" s="383" t="s">
        <v>558</v>
      </c>
      <c r="U9" s="369" t="s">
        <v>685</v>
      </c>
      <c r="V9" s="379">
        <v>0.4</v>
      </c>
      <c r="W9" s="151" t="s">
        <v>557</v>
      </c>
      <c r="X9" s="369" t="s">
        <v>686</v>
      </c>
      <c r="Y9" s="369" t="s">
        <v>962</v>
      </c>
      <c r="Z9" s="371">
        <v>0.7</v>
      </c>
      <c r="AA9" s="49" t="s">
        <v>963</v>
      </c>
      <c r="AB9" s="340" t="s">
        <v>964</v>
      </c>
      <c r="AC9" s="282" t="s">
        <v>1254</v>
      </c>
      <c r="AD9" s="285">
        <v>1</v>
      </c>
      <c r="AE9" s="195" t="s">
        <v>963</v>
      </c>
      <c r="AF9" s="288" t="s">
        <v>1255</v>
      </c>
      <c r="AG9" s="282" t="s">
        <v>1254</v>
      </c>
    </row>
    <row r="10" spans="1:33" ht="105.75" customHeight="1" x14ac:dyDescent="0.3">
      <c r="B10" s="318"/>
      <c r="C10" s="338"/>
      <c r="D10" s="71" t="s">
        <v>45</v>
      </c>
      <c r="E10" s="318"/>
      <c r="F10" s="314"/>
      <c r="G10" s="37" t="s">
        <v>277</v>
      </c>
      <c r="H10" s="325"/>
      <c r="I10" s="325"/>
      <c r="J10" s="60" t="s">
        <v>280</v>
      </c>
      <c r="K10" s="362"/>
      <c r="L10" s="350"/>
      <c r="M10" s="350"/>
      <c r="N10" s="350"/>
      <c r="O10" s="350"/>
      <c r="P10" s="300"/>
      <c r="Q10" s="376"/>
      <c r="R10" s="374"/>
      <c r="S10" s="100" t="s">
        <v>559</v>
      </c>
      <c r="T10" s="384"/>
      <c r="U10" s="378"/>
      <c r="V10" s="379"/>
      <c r="W10" s="151" t="s">
        <v>687</v>
      </c>
      <c r="X10" s="378"/>
      <c r="Y10" s="378"/>
      <c r="Z10" s="372"/>
      <c r="AA10" s="49" t="s">
        <v>965</v>
      </c>
      <c r="AB10" s="341"/>
      <c r="AC10" s="283"/>
      <c r="AD10" s="286"/>
      <c r="AE10" s="195" t="s">
        <v>1256</v>
      </c>
      <c r="AF10" s="289"/>
      <c r="AG10" s="283"/>
    </row>
    <row r="11" spans="1:33" ht="105.75" customHeight="1" x14ac:dyDescent="0.3">
      <c r="B11" s="318"/>
      <c r="C11" s="338"/>
      <c r="D11" s="71" t="s">
        <v>45</v>
      </c>
      <c r="E11" s="318"/>
      <c r="F11" s="313"/>
      <c r="G11" s="37" t="s">
        <v>278</v>
      </c>
      <c r="H11" s="325"/>
      <c r="I11" s="325"/>
      <c r="J11" s="60" t="s">
        <v>281</v>
      </c>
      <c r="K11" s="363"/>
      <c r="L11" s="351"/>
      <c r="M11" s="351"/>
      <c r="N11" s="351"/>
      <c r="O11" s="351"/>
      <c r="P11" s="301"/>
      <c r="Q11" s="377"/>
      <c r="R11" s="374"/>
      <c r="S11" s="100" t="s">
        <v>560</v>
      </c>
      <c r="T11" s="385"/>
      <c r="U11" s="370"/>
      <c r="V11" s="379"/>
      <c r="W11" s="151" t="s">
        <v>560</v>
      </c>
      <c r="X11" s="370"/>
      <c r="Y11" s="370"/>
      <c r="Z11" s="400"/>
      <c r="AA11" s="49" t="s">
        <v>966</v>
      </c>
      <c r="AB11" s="342"/>
      <c r="AC11" s="284"/>
      <c r="AD11" s="287"/>
      <c r="AE11" s="195" t="s">
        <v>1257</v>
      </c>
      <c r="AF11" s="290"/>
      <c r="AG11" s="284"/>
    </row>
    <row r="12" spans="1:33" ht="105.75" customHeight="1" x14ac:dyDescent="0.3">
      <c r="B12" s="318" t="s">
        <v>264</v>
      </c>
      <c r="C12" s="338"/>
      <c r="D12" s="71" t="s">
        <v>45</v>
      </c>
      <c r="E12" s="312" t="s">
        <v>68</v>
      </c>
      <c r="F12" s="312" t="s">
        <v>228</v>
      </c>
      <c r="G12" s="86" t="s">
        <v>69</v>
      </c>
      <c r="H12" s="343">
        <v>43845</v>
      </c>
      <c r="I12" s="343">
        <v>44180</v>
      </c>
      <c r="J12" s="60" t="s">
        <v>246</v>
      </c>
      <c r="K12" s="361">
        <v>1</v>
      </c>
      <c r="L12" s="349">
        <v>0.25</v>
      </c>
      <c r="M12" s="349">
        <v>0.5</v>
      </c>
      <c r="N12" s="349">
        <v>0.75</v>
      </c>
      <c r="O12" s="349">
        <v>1</v>
      </c>
      <c r="P12" s="58"/>
      <c r="Q12" s="375" t="s">
        <v>561</v>
      </c>
      <c r="R12" s="373">
        <v>0.25</v>
      </c>
      <c r="S12" s="101" t="s">
        <v>562</v>
      </c>
      <c r="T12" s="89" t="s">
        <v>563</v>
      </c>
      <c r="U12" s="369" t="s">
        <v>688</v>
      </c>
      <c r="V12" s="379">
        <v>0.5</v>
      </c>
      <c r="W12" s="151" t="s">
        <v>689</v>
      </c>
      <c r="X12" s="151" t="s">
        <v>563</v>
      </c>
      <c r="Y12" s="369" t="s">
        <v>967</v>
      </c>
      <c r="Z12" s="371">
        <v>0.75</v>
      </c>
      <c r="AA12" s="49" t="s">
        <v>968</v>
      </c>
      <c r="AB12" s="282" t="s">
        <v>563</v>
      </c>
      <c r="AC12" s="282" t="s">
        <v>1258</v>
      </c>
      <c r="AD12" s="285">
        <v>1</v>
      </c>
      <c r="AE12" s="195" t="s">
        <v>1259</v>
      </c>
      <c r="AF12" s="282" t="s">
        <v>563</v>
      </c>
      <c r="AG12" s="282">
        <f>8/8*100</f>
        <v>100</v>
      </c>
    </row>
    <row r="13" spans="1:33" ht="105.75" customHeight="1" x14ac:dyDescent="0.3">
      <c r="B13" s="318"/>
      <c r="C13" s="338"/>
      <c r="D13" s="71" t="s">
        <v>45</v>
      </c>
      <c r="E13" s="313"/>
      <c r="F13" s="313"/>
      <c r="G13" s="86" t="s">
        <v>247</v>
      </c>
      <c r="H13" s="345"/>
      <c r="I13" s="345"/>
      <c r="J13" s="60" t="s">
        <v>67</v>
      </c>
      <c r="K13" s="363"/>
      <c r="L13" s="351"/>
      <c r="M13" s="351"/>
      <c r="N13" s="351"/>
      <c r="O13" s="351"/>
      <c r="P13" s="58"/>
      <c r="Q13" s="377"/>
      <c r="R13" s="374"/>
      <c r="S13" s="101" t="s">
        <v>564</v>
      </c>
      <c r="T13" s="89" t="s">
        <v>565</v>
      </c>
      <c r="U13" s="370"/>
      <c r="V13" s="379"/>
      <c r="W13" s="151" t="s">
        <v>690</v>
      </c>
      <c r="X13" s="152" t="s">
        <v>691</v>
      </c>
      <c r="Y13" s="370"/>
      <c r="Z13" s="372"/>
      <c r="AA13" s="49" t="s">
        <v>969</v>
      </c>
      <c r="AB13" s="284"/>
      <c r="AC13" s="284"/>
      <c r="AD13" s="286"/>
      <c r="AE13" s="195" t="s">
        <v>1260</v>
      </c>
      <c r="AF13" s="284"/>
      <c r="AG13" s="284"/>
    </row>
    <row r="14" spans="1:33" ht="270" customHeight="1" x14ac:dyDescent="0.3">
      <c r="B14" s="41" t="s">
        <v>264</v>
      </c>
      <c r="C14" s="319" t="s">
        <v>79</v>
      </c>
      <c r="D14" s="38" t="s">
        <v>46</v>
      </c>
      <c r="E14" s="318" t="s">
        <v>70</v>
      </c>
      <c r="F14" s="312" t="s">
        <v>287</v>
      </c>
      <c r="G14" s="37" t="s">
        <v>71</v>
      </c>
      <c r="H14" s="325">
        <v>43845</v>
      </c>
      <c r="I14" s="325">
        <v>44180</v>
      </c>
      <c r="J14" s="61" t="s">
        <v>72</v>
      </c>
      <c r="K14" s="39">
        <v>1</v>
      </c>
      <c r="L14" s="39">
        <v>0</v>
      </c>
      <c r="M14" s="39">
        <v>0.25</v>
      </c>
      <c r="N14" s="39">
        <v>0.4</v>
      </c>
      <c r="O14" s="39">
        <v>1</v>
      </c>
      <c r="P14" s="299">
        <v>4723518535</v>
      </c>
      <c r="Q14" s="98" t="s">
        <v>429</v>
      </c>
      <c r="R14" s="97" t="s">
        <v>302</v>
      </c>
      <c r="S14" s="102" t="s">
        <v>430</v>
      </c>
      <c r="T14" s="90" t="s">
        <v>431</v>
      </c>
      <c r="U14" s="132" t="s">
        <v>823</v>
      </c>
      <c r="V14" s="134">
        <v>0.35</v>
      </c>
      <c r="W14" s="130" t="s">
        <v>824</v>
      </c>
      <c r="X14" s="130" t="s">
        <v>825</v>
      </c>
      <c r="Y14" s="180" t="s">
        <v>947</v>
      </c>
      <c r="Z14" s="177">
        <v>0.54</v>
      </c>
      <c r="AA14" s="170" t="s">
        <v>948</v>
      </c>
      <c r="AB14" s="170" t="s">
        <v>949</v>
      </c>
      <c r="AC14" s="180" t="s">
        <v>1310</v>
      </c>
      <c r="AD14" s="232">
        <v>1</v>
      </c>
      <c r="AE14" s="195" t="s">
        <v>1311</v>
      </c>
      <c r="AF14" s="180" t="s">
        <v>1312</v>
      </c>
      <c r="AG14" s="180">
        <f>500/500*100</f>
        <v>100</v>
      </c>
    </row>
    <row r="15" spans="1:33" ht="228" customHeight="1" x14ac:dyDescent="0.3">
      <c r="B15" s="41" t="s">
        <v>264</v>
      </c>
      <c r="C15" s="320"/>
      <c r="D15" s="38" t="s">
        <v>46</v>
      </c>
      <c r="E15" s="318"/>
      <c r="F15" s="314"/>
      <c r="G15" s="37" t="s">
        <v>73</v>
      </c>
      <c r="H15" s="325"/>
      <c r="I15" s="325"/>
      <c r="J15" s="61" t="s">
        <v>74</v>
      </c>
      <c r="K15" s="39">
        <v>0.7</v>
      </c>
      <c r="L15" s="39">
        <v>0</v>
      </c>
      <c r="M15" s="39">
        <v>0</v>
      </c>
      <c r="N15" s="39">
        <v>0</v>
      </c>
      <c r="O15" s="39">
        <v>0.7</v>
      </c>
      <c r="P15" s="300"/>
      <c r="Q15" s="98" t="s">
        <v>432</v>
      </c>
      <c r="R15" s="97" t="s">
        <v>302</v>
      </c>
      <c r="S15" s="102" t="s">
        <v>433</v>
      </c>
      <c r="T15" s="90" t="s">
        <v>431</v>
      </c>
      <c r="U15" s="132" t="s">
        <v>826</v>
      </c>
      <c r="V15" s="134">
        <v>0</v>
      </c>
      <c r="W15" s="130" t="s">
        <v>859</v>
      </c>
      <c r="X15" s="130"/>
      <c r="Y15" s="180" t="s">
        <v>826</v>
      </c>
      <c r="Z15" s="178">
        <v>0</v>
      </c>
      <c r="AA15" s="170" t="s">
        <v>950</v>
      </c>
      <c r="AB15" s="181" t="s">
        <v>951</v>
      </c>
      <c r="AC15" s="180" t="s">
        <v>1313</v>
      </c>
      <c r="AD15" s="232">
        <v>0.74</v>
      </c>
      <c r="AE15" s="195" t="s">
        <v>1314</v>
      </c>
      <c r="AF15" s="180" t="s">
        <v>1315</v>
      </c>
      <c r="AG15" s="269">
        <f>223/3</f>
        <v>74.333333333333329</v>
      </c>
    </row>
    <row r="16" spans="1:33" ht="339.95" customHeight="1" x14ac:dyDescent="0.3">
      <c r="B16" s="41" t="s">
        <v>264</v>
      </c>
      <c r="C16" s="320"/>
      <c r="D16" s="38" t="s">
        <v>46</v>
      </c>
      <c r="E16" s="318"/>
      <c r="F16" s="314"/>
      <c r="G16" s="37" t="s">
        <v>75</v>
      </c>
      <c r="H16" s="325"/>
      <c r="I16" s="325"/>
      <c r="J16" s="61" t="s">
        <v>76</v>
      </c>
      <c r="K16" s="39">
        <v>1</v>
      </c>
      <c r="L16" s="39">
        <v>0</v>
      </c>
      <c r="M16" s="39">
        <v>0</v>
      </c>
      <c r="N16" s="39">
        <v>0.5</v>
      </c>
      <c r="O16" s="39">
        <v>1</v>
      </c>
      <c r="P16" s="300"/>
      <c r="Q16" s="98" t="s">
        <v>434</v>
      </c>
      <c r="R16" s="97" t="s">
        <v>302</v>
      </c>
      <c r="S16" s="102" t="s">
        <v>435</v>
      </c>
      <c r="T16" s="90" t="s">
        <v>431</v>
      </c>
      <c r="U16" s="132" t="s">
        <v>863</v>
      </c>
      <c r="V16" s="134">
        <v>0.48</v>
      </c>
      <c r="W16" s="130" t="s">
        <v>827</v>
      </c>
      <c r="X16" s="130" t="s">
        <v>828</v>
      </c>
      <c r="Y16" s="180" t="s">
        <v>952</v>
      </c>
      <c r="Z16" s="178">
        <v>0.56999999999999995</v>
      </c>
      <c r="AA16" s="170" t="s">
        <v>953</v>
      </c>
      <c r="AB16" s="170" t="s">
        <v>828</v>
      </c>
      <c r="AC16" s="180" t="s">
        <v>1316</v>
      </c>
      <c r="AD16" s="232">
        <v>1</v>
      </c>
      <c r="AE16" s="195" t="s">
        <v>1317</v>
      </c>
      <c r="AF16" s="180" t="s">
        <v>1318</v>
      </c>
      <c r="AG16" s="180">
        <f>500/5</f>
        <v>100</v>
      </c>
    </row>
    <row r="17" spans="2:65" ht="105.75" customHeight="1" x14ac:dyDescent="0.3">
      <c r="B17" s="41" t="s">
        <v>264</v>
      </c>
      <c r="C17" s="320"/>
      <c r="D17" s="38" t="s">
        <v>46</v>
      </c>
      <c r="E17" s="318"/>
      <c r="F17" s="313"/>
      <c r="G17" s="37" t="s">
        <v>77</v>
      </c>
      <c r="H17" s="325"/>
      <c r="I17" s="325"/>
      <c r="J17" s="61" t="s">
        <v>78</v>
      </c>
      <c r="K17" s="40">
        <v>1</v>
      </c>
      <c r="L17" s="39">
        <v>1</v>
      </c>
      <c r="M17" s="39">
        <v>1</v>
      </c>
      <c r="N17" s="39">
        <v>1</v>
      </c>
      <c r="O17" s="39">
        <v>1</v>
      </c>
      <c r="P17" s="301"/>
      <c r="Q17" s="98" t="s">
        <v>436</v>
      </c>
      <c r="R17" s="97">
        <v>1</v>
      </c>
      <c r="S17" s="102" t="s">
        <v>437</v>
      </c>
      <c r="T17" s="90" t="s">
        <v>438</v>
      </c>
      <c r="U17" s="153" t="s">
        <v>829</v>
      </c>
      <c r="V17" s="134">
        <v>1</v>
      </c>
      <c r="W17" s="130" t="s">
        <v>437</v>
      </c>
      <c r="X17" s="130" t="s">
        <v>438</v>
      </c>
      <c r="Y17" s="195" t="s">
        <v>829</v>
      </c>
      <c r="Z17" s="178">
        <v>1</v>
      </c>
      <c r="AA17" s="170" t="s">
        <v>954</v>
      </c>
      <c r="AB17" s="170" t="s">
        <v>438</v>
      </c>
      <c r="AC17" s="195" t="s">
        <v>829</v>
      </c>
      <c r="AD17" s="232">
        <v>1</v>
      </c>
      <c r="AE17" s="130" t="s">
        <v>954</v>
      </c>
      <c r="AF17" s="130" t="s">
        <v>438</v>
      </c>
      <c r="AG17" s="195">
        <f>6/6*100</f>
        <v>100</v>
      </c>
    </row>
    <row r="18" spans="2:65" ht="105.75" customHeight="1" x14ac:dyDescent="0.3">
      <c r="B18" s="41" t="s">
        <v>264</v>
      </c>
      <c r="C18" s="319" t="s">
        <v>91</v>
      </c>
      <c r="D18" s="38" t="s">
        <v>47</v>
      </c>
      <c r="E18" s="318" t="s">
        <v>80</v>
      </c>
      <c r="F18" s="315" t="s">
        <v>261</v>
      </c>
      <c r="G18" s="37" t="s">
        <v>81</v>
      </c>
      <c r="H18" s="325">
        <v>43845</v>
      </c>
      <c r="I18" s="325">
        <v>44190</v>
      </c>
      <c r="J18" s="61" t="s">
        <v>273</v>
      </c>
      <c r="K18" s="39">
        <v>1</v>
      </c>
      <c r="L18" s="39">
        <v>0</v>
      </c>
      <c r="M18" s="39">
        <v>0.15</v>
      </c>
      <c r="N18" s="39">
        <v>0.65</v>
      </c>
      <c r="O18" s="39">
        <v>1</v>
      </c>
      <c r="P18" s="299">
        <v>1033827394</v>
      </c>
      <c r="Q18" s="98"/>
      <c r="R18" s="97" t="s">
        <v>302</v>
      </c>
      <c r="S18" s="102"/>
      <c r="T18" s="90"/>
      <c r="U18" s="132" t="s">
        <v>841</v>
      </c>
      <c r="V18" s="134">
        <v>0.15</v>
      </c>
      <c r="W18" s="130" t="s">
        <v>842</v>
      </c>
      <c r="X18" s="130" t="s">
        <v>843</v>
      </c>
      <c r="Y18" s="130" t="s">
        <v>1099</v>
      </c>
      <c r="Z18" s="178">
        <v>0.65</v>
      </c>
      <c r="AA18" s="182" t="s">
        <v>1100</v>
      </c>
      <c r="AB18" s="182" t="s">
        <v>1101</v>
      </c>
      <c r="AC18" s="130" t="s">
        <v>1292</v>
      </c>
      <c r="AD18" s="232">
        <v>1</v>
      </c>
      <c r="AE18" s="182" t="s">
        <v>1293</v>
      </c>
      <c r="AF18" s="182" t="s">
        <v>1294</v>
      </c>
      <c r="AG18" s="130">
        <f>11/11*100</f>
        <v>100</v>
      </c>
    </row>
    <row r="19" spans="2:65" ht="105.75" customHeight="1" x14ac:dyDescent="0.3">
      <c r="B19" s="41" t="s">
        <v>264</v>
      </c>
      <c r="C19" s="320"/>
      <c r="D19" s="38" t="s">
        <v>47</v>
      </c>
      <c r="E19" s="318"/>
      <c r="F19" s="316"/>
      <c r="G19" s="37" t="s">
        <v>274</v>
      </c>
      <c r="H19" s="325"/>
      <c r="I19" s="325"/>
      <c r="J19" s="61" t="s">
        <v>273</v>
      </c>
      <c r="K19" s="39">
        <v>1</v>
      </c>
      <c r="L19" s="39">
        <v>0.25</v>
      </c>
      <c r="M19" s="39">
        <v>0.5</v>
      </c>
      <c r="N19" s="39">
        <v>0.75</v>
      </c>
      <c r="O19" s="39">
        <v>1</v>
      </c>
      <c r="P19" s="300"/>
      <c r="Q19" s="108" t="s">
        <v>566</v>
      </c>
      <c r="R19" s="97">
        <v>0.25</v>
      </c>
      <c r="S19" s="102" t="s">
        <v>567</v>
      </c>
      <c r="T19" s="90" t="s">
        <v>568</v>
      </c>
      <c r="U19" s="131" t="s">
        <v>844</v>
      </c>
      <c r="V19" s="134">
        <f>M19</f>
        <v>0.5</v>
      </c>
      <c r="W19" s="130" t="s">
        <v>845</v>
      </c>
      <c r="X19" s="130" t="s">
        <v>846</v>
      </c>
      <c r="Y19" s="130" t="s">
        <v>1102</v>
      </c>
      <c r="Z19" s="178">
        <v>0.75</v>
      </c>
      <c r="AA19" s="182" t="s">
        <v>1103</v>
      </c>
      <c r="AB19" s="182" t="s">
        <v>1104</v>
      </c>
      <c r="AC19" s="130" t="s">
        <v>1295</v>
      </c>
      <c r="AD19" s="232">
        <v>1</v>
      </c>
      <c r="AE19" s="183" t="s">
        <v>1296</v>
      </c>
      <c r="AF19" s="183" t="s">
        <v>1297</v>
      </c>
      <c r="AG19" s="130">
        <f>10/10*100%</f>
        <v>1</v>
      </c>
    </row>
    <row r="20" spans="2:65" ht="105.75" customHeight="1" x14ac:dyDescent="0.3">
      <c r="B20" s="41" t="s">
        <v>264</v>
      </c>
      <c r="C20" s="320"/>
      <c r="D20" s="38" t="s">
        <v>47</v>
      </c>
      <c r="E20" s="318"/>
      <c r="F20" s="316"/>
      <c r="G20" s="37" t="s">
        <v>82</v>
      </c>
      <c r="H20" s="325"/>
      <c r="I20" s="325"/>
      <c r="J20" s="61" t="s">
        <v>83</v>
      </c>
      <c r="K20" s="39">
        <v>1</v>
      </c>
      <c r="L20" s="39">
        <v>0.25</v>
      </c>
      <c r="M20" s="39">
        <v>0.5</v>
      </c>
      <c r="N20" s="39">
        <v>0.75</v>
      </c>
      <c r="O20" s="39">
        <v>1</v>
      </c>
      <c r="P20" s="300"/>
      <c r="Q20" s="98" t="s">
        <v>569</v>
      </c>
      <c r="R20" s="97">
        <v>0.25</v>
      </c>
      <c r="S20" s="102" t="s">
        <v>586</v>
      </c>
      <c r="T20" s="90" t="s">
        <v>570</v>
      </c>
      <c r="U20" s="131" t="s">
        <v>844</v>
      </c>
      <c r="V20" s="134">
        <f>O20</f>
        <v>1</v>
      </c>
      <c r="W20" s="130" t="s">
        <v>847</v>
      </c>
      <c r="X20" s="130" t="s">
        <v>848</v>
      </c>
      <c r="Y20" s="306" t="s">
        <v>1122</v>
      </c>
      <c r="Z20" s="307"/>
      <c r="AA20" s="307"/>
      <c r="AB20" s="308"/>
      <c r="AC20" s="205" t="s">
        <v>572</v>
      </c>
      <c r="AD20" s="232">
        <v>1</v>
      </c>
      <c r="AE20" s="182" t="s">
        <v>1360</v>
      </c>
      <c r="AF20" s="249" t="s">
        <v>572</v>
      </c>
      <c r="AG20" s="205" t="s">
        <v>572</v>
      </c>
    </row>
    <row r="21" spans="2:65" ht="105.75" customHeight="1" x14ac:dyDescent="0.3">
      <c r="B21" s="41" t="s">
        <v>264</v>
      </c>
      <c r="C21" s="320"/>
      <c r="D21" s="38" t="s">
        <v>47</v>
      </c>
      <c r="E21" s="318"/>
      <c r="F21" s="317"/>
      <c r="G21" s="37" t="s">
        <v>84</v>
      </c>
      <c r="H21" s="325"/>
      <c r="I21" s="325"/>
      <c r="J21" s="61" t="s">
        <v>85</v>
      </c>
      <c r="K21" s="39">
        <v>1</v>
      </c>
      <c r="L21" s="39">
        <v>0</v>
      </c>
      <c r="M21" s="39">
        <v>0.1</v>
      </c>
      <c r="N21" s="39">
        <v>0.6</v>
      </c>
      <c r="O21" s="39">
        <v>1</v>
      </c>
      <c r="P21" s="301"/>
      <c r="Q21" s="98" t="s">
        <v>302</v>
      </c>
      <c r="R21" s="97" t="s">
        <v>571</v>
      </c>
      <c r="S21" s="102" t="s">
        <v>302</v>
      </c>
      <c r="T21" s="90" t="s">
        <v>302</v>
      </c>
      <c r="U21" s="132" t="s">
        <v>849</v>
      </c>
      <c r="V21" s="134">
        <f t="shared" ref="V21:V23" si="0">M21</f>
        <v>0.1</v>
      </c>
      <c r="W21" s="130" t="s">
        <v>850</v>
      </c>
      <c r="X21" s="130" t="s">
        <v>851</v>
      </c>
      <c r="Y21" s="130" t="s">
        <v>1105</v>
      </c>
      <c r="Z21" s="178">
        <v>0.6</v>
      </c>
      <c r="AA21" s="183" t="s">
        <v>1106</v>
      </c>
      <c r="AB21" s="183" t="s">
        <v>1107</v>
      </c>
      <c r="AC21" s="130" t="s">
        <v>1298</v>
      </c>
      <c r="AD21" s="232">
        <v>1</v>
      </c>
      <c r="AE21" s="183" t="s">
        <v>1354</v>
      </c>
      <c r="AF21" s="183" t="s">
        <v>1299</v>
      </c>
      <c r="AG21" s="130" t="s">
        <v>1298</v>
      </c>
    </row>
    <row r="22" spans="2:65" ht="105.75" customHeight="1" x14ac:dyDescent="0.3">
      <c r="B22" s="41" t="s">
        <v>264</v>
      </c>
      <c r="C22" s="320"/>
      <c r="D22" s="38" t="s">
        <v>47</v>
      </c>
      <c r="E22" s="318" t="s">
        <v>86</v>
      </c>
      <c r="F22" s="315" t="s">
        <v>262</v>
      </c>
      <c r="G22" s="37" t="s">
        <v>87</v>
      </c>
      <c r="H22" s="325">
        <v>43922</v>
      </c>
      <c r="I22" s="325">
        <v>44190</v>
      </c>
      <c r="J22" s="61" t="s">
        <v>88</v>
      </c>
      <c r="K22" s="39">
        <v>1</v>
      </c>
      <c r="L22" s="39">
        <v>0</v>
      </c>
      <c r="M22" s="39">
        <v>0.25</v>
      </c>
      <c r="N22" s="39">
        <v>0.75</v>
      </c>
      <c r="O22" s="39">
        <v>1</v>
      </c>
      <c r="P22" s="59">
        <v>569666490</v>
      </c>
      <c r="Q22" s="98" t="s">
        <v>302</v>
      </c>
      <c r="R22" s="97" t="s">
        <v>571</v>
      </c>
      <c r="S22" s="102" t="s">
        <v>302</v>
      </c>
      <c r="T22" s="90" t="s">
        <v>302</v>
      </c>
      <c r="U22" s="132" t="s">
        <v>852</v>
      </c>
      <c r="V22" s="134">
        <f t="shared" si="0"/>
        <v>0.25</v>
      </c>
      <c r="W22" s="130" t="s">
        <v>853</v>
      </c>
      <c r="X22" s="130" t="s">
        <v>854</v>
      </c>
      <c r="Y22" s="130" t="s">
        <v>1108</v>
      </c>
      <c r="Z22" s="178">
        <v>0.75</v>
      </c>
      <c r="AA22" s="183" t="s">
        <v>1125</v>
      </c>
      <c r="AB22" s="183" t="s">
        <v>1109</v>
      </c>
      <c r="AC22" s="130" t="s">
        <v>1108</v>
      </c>
      <c r="AD22" s="232">
        <v>1</v>
      </c>
      <c r="AE22" s="183" t="s">
        <v>1355</v>
      </c>
      <c r="AF22" s="183" t="s">
        <v>1300</v>
      </c>
      <c r="AG22" s="130" t="s">
        <v>1108</v>
      </c>
    </row>
    <row r="23" spans="2:65" ht="105.75" customHeight="1" x14ac:dyDescent="0.3">
      <c r="B23" s="41" t="s">
        <v>264</v>
      </c>
      <c r="C23" s="320"/>
      <c r="D23" s="38" t="s">
        <v>47</v>
      </c>
      <c r="E23" s="318"/>
      <c r="F23" s="317"/>
      <c r="G23" s="37" t="s">
        <v>89</v>
      </c>
      <c r="H23" s="325"/>
      <c r="I23" s="325"/>
      <c r="J23" s="61" t="s">
        <v>90</v>
      </c>
      <c r="K23" s="39">
        <v>1</v>
      </c>
      <c r="L23" s="39">
        <v>0</v>
      </c>
      <c r="M23" s="39">
        <v>0.25</v>
      </c>
      <c r="N23" s="39">
        <v>0.75</v>
      </c>
      <c r="O23" s="39">
        <v>1</v>
      </c>
      <c r="P23" s="58"/>
      <c r="Q23" s="98" t="s">
        <v>302</v>
      </c>
      <c r="R23" s="97" t="s">
        <v>571</v>
      </c>
      <c r="S23" s="102" t="s">
        <v>302</v>
      </c>
      <c r="T23" s="90" t="s">
        <v>302</v>
      </c>
      <c r="U23" s="154" t="s">
        <v>844</v>
      </c>
      <c r="V23" s="134">
        <f t="shared" si="0"/>
        <v>0.25</v>
      </c>
      <c r="W23" s="130" t="s">
        <v>855</v>
      </c>
      <c r="X23" s="130" t="s">
        <v>856</v>
      </c>
      <c r="Y23" s="130" t="s">
        <v>1110</v>
      </c>
      <c r="Z23" s="178">
        <v>0.75</v>
      </c>
      <c r="AA23" s="183" t="s">
        <v>1111</v>
      </c>
      <c r="AB23" s="183" t="s">
        <v>1112</v>
      </c>
      <c r="AC23" s="130" t="s">
        <v>1301</v>
      </c>
      <c r="AD23" s="232">
        <v>1</v>
      </c>
      <c r="AE23" s="183" t="s">
        <v>1302</v>
      </c>
      <c r="AF23" s="183" t="s">
        <v>1303</v>
      </c>
      <c r="AG23" s="130" t="s">
        <v>1301</v>
      </c>
    </row>
    <row r="24" spans="2:65" ht="162" customHeight="1" x14ac:dyDescent="0.3">
      <c r="B24" s="41" t="s">
        <v>264</v>
      </c>
      <c r="C24" s="319" t="s">
        <v>95</v>
      </c>
      <c r="D24" s="38" t="s">
        <v>48</v>
      </c>
      <c r="E24" s="318" t="s">
        <v>92</v>
      </c>
      <c r="F24" s="312" t="s">
        <v>282</v>
      </c>
      <c r="G24" s="37" t="s">
        <v>283</v>
      </c>
      <c r="H24" s="325">
        <v>43845</v>
      </c>
      <c r="I24" s="325">
        <v>44196</v>
      </c>
      <c r="J24" s="73" t="s">
        <v>285</v>
      </c>
      <c r="K24" s="75">
        <v>1</v>
      </c>
      <c r="L24" s="75">
        <v>0.15</v>
      </c>
      <c r="M24" s="75">
        <v>0.5</v>
      </c>
      <c r="N24" s="75">
        <v>0.8</v>
      </c>
      <c r="O24" s="75">
        <v>1</v>
      </c>
      <c r="P24" s="299">
        <v>2540249626</v>
      </c>
      <c r="Q24" s="111" t="s">
        <v>609</v>
      </c>
      <c r="R24" s="97">
        <v>0.15</v>
      </c>
      <c r="S24" s="102" t="s">
        <v>532</v>
      </c>
      <c r="T24" s="90" t="s">
        <v>533</v>
      </c>
      <c r="U24" s="133" t="s">
        <v>860</v>
      </c>
      <c r="V24" s="134">
        <v>0.5</v>
      </c>
      <c r="W24" s="155" t="s">
        <v>879</v>
      </c>
      <c r="X24" s="155" t="s">
        <v>880</v>
      </c>
      <c r="Y24" s="184">
        <f>+(6/6)*100%</f>
        <v>1</v>
      </c>
      <c r="Z24" s="178">
        <v>0.8</v>
      </c>
      <c r="AA24" s="195" t="s">
        <v>1126</v>
      </c>
      <c r="AB24" s="182" t="s">
        <v>970</v>
      </c>
      <c r="AC24" s="195" t="s">
        <v>1267</v>
      </c>
      <c r="AD24" s="270">
        <f>+(4.58/5)*100%</f>
        <v>0.91600000000000004</v>
      </c>
      <c r="AE24" s="195" t="s">
        <v>1261</v>
      </c>
      <c r="AF24" s="180" t="s">
        <v>1262</v>
      </c>
      <c r="AG24" s="195" t="s">
        <v>1267</v>
      </c>
      <c r="AH24" s="278" t="s">
        <v>1270</v>
      </c>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row>
    <row r="25" spans="2:65" ht="162" customHeight="1" x14ac:dyDescent="0.3">
      <c r="B25" s="41" t="s">
        <v>264</v>
      </c>
      <c r="C25" s="320"/>
      <c r="D25" s="38" t="s">
        <v>48</v>
      </c>
      <c r="E25" s="318"/>
      <c r="F25" s="314"/>
      <c r="G25" s="37" t="s">
        <v>93</v>
      </c>
      <c r="H25" s="325"/>
      <c r="I25" s="325"/>
      <c r="J25" s="73" t="s">
        <v>286</v>
      </c>
      <c r="K25" s="75">
        <v>1</v>
      </c>
      <c r="L25" s="75">
        <v>0.1</v>
      </c>
      <c r="M25" s="75">
        <v>0.4</v>
      </c>
      <c r="N25" s="75">
        <v>0.8</v>
      </c>
      <c r="O25" s="75">
        <v>1</v>
      </c>
      <c r="P25" s="300"/>
      <c r="Q25" s="111" t="s">
        <v>610</v>
      </c>
      <c r="R25" s="97">
        <v>0.1</v>
      </c>
      <c r="S25" s="102" t="s">
        <v>534</v>
      </c>
      <c r="T25" s="90" t="s">
        <v>529</v>
      </c>
      <c r="U25" s="133" t="s">
        <v>862</v>
      </c>
      <c r="V25" s="134">
        <v>0.4</v>
      </c>
      <c r="W25" s="155" t="s">
        <v>870</v>
      </c>
      <c r="X25" s="155" t="s">
        <v>871</v>
      </c>
      <c r="Y25" s="184">
        <f>+(4/4)*100%</f>
        <v>1</v>
      </c>
      <c r="Z25" s="178">
        <v>0.8</v>
      </c>
      <c r="AA25" s="182" t="s">
        <v>971</v>
      </c>
      <c r="AB25" s="182" t="s">
        <v>972</v>
      </c>
      <c r="AC25" s="195" t="s">
        <v>1268</v>
      </c>
      <c r="AD25" s="231">
        <f>+(5/5)*100%</f>
        <v>1</v>
      </c>
      <c r="AE25" s="195" t="s">
        <v>1263</v>
      </c>
      <c r="AF25" s="180" t="s">
        <v>1264</v>
      </c>
      <c r="AG25" s="195" t="s">
        <v>1268</v>
      </c>
    </row>
    <row r="26" spans="2:65" ht="162" customHeight="1" x14ac:dyDescent="0.3">
      <c r="B26" s="41" t="s">
        <v>264</v>
      </c>
      <c r="C26" s="320"/>
      <c r="D26" s="38" t="s">
        <v>48</v>
      </c>
      <c r="E26" s="318"/>
      <c r="F26" s="313"/>
      <c r="G26" s="37" t="s">
        <v>94</v>
      </c>
      <c r="H26" s="325"/>
      <c r="I26" s="325"/>
      <c r="J26" s="73" t="s">
        <v>284</v>
      </c>
      <c r="K26" s="74">
        <v>1</v>
      </c>
      <c r="L26" s="75">
        <v>0.05</v>
      </c>
      <c r="M26" s="75">
        <v>0.55000000000000004</v>
      </c>
      <c r="N26" s="75">
        <v>0.85</v>
      </c>
      <c r="O26" s="75">
        <v>1</v>
      </c>
      <c r="P26" s="301"/>
      <c r="Q26" s="111" t="s">
        <v>611</v>
      </c>
      <c r="R26" s="97">
        <v>0.05</v>
      </c>
      <c r="S26" s="102" t="s">
        <v>530</v>
      </c>
      <c r="T26" s="90" t="s">
        <v>531</v>
      </c>
      <c r="U26" s="133" t="s">
        <v>861</v>
      </c>
      <c r="V26" s="134">
        <v>0.55000000000000004</v>
      </c>
      <c r="W26" s="155" t="s">
        <v>872</v>
      </c>
      <c r="X26" s="155" t="s">
        <v>677</v>
      </c>
      <c r="Y26" s="184">
        <f>+(1/1)*100%</f>
        <v>1</v>
      </c>
      <c r="Z26" s="178">
        <v>0.85</v>
      </c>
      <c r="AA26" s="195" t="s">
        <v>973</v>
      </c>
      <c r="AB26" s="182" t="s">
        <v>974</v>
      </c>
      <c r="AC26" s="195" t="s">
        <v>1269</v>
      </c>
      <c r="AD26" s="231">
        <f>+(1/1)*100%</f>
        <v>1</v>
      </c>
      <c r="AE26" s="195" t="s">
        <v>1265</v>
      </c>
      <c r="AF26" s="180" t="s">
        <v>1266</v>
      </c>
      <c r="AG26" s="195" t="s">
        <v>1269</v>
      </c>
    </row>
    <row r="27" spans="2:65" ht="105.75" customHeight="1" x14ac:dyDescent="0.3">
      <c r="B27" s="41" t="s">
        <v>264</v>
      </c>
      <c r="C27" s="319" t="s">
        <v>102</v>
      </c>
      <c r="D27" s="38" t="s">
        <v>49</v>
      </c>
      <c r="E27" s="318" t="s">
        <v>96</v>
      </c>
      <c r="F27" s="312" t="s">
        <v>229</v>
      </c>
      <c r="G27" s="42" t="s">
        <v>208</v>
      </c>
      <c r="H27" s="343">
        <v>43845</v>
      </c>
      <c r="I27" s="343">
        <v>44180</v>
      </c>
      <c r="J27" s="88" t="s">
        <v>97</v>
      </c>
      <c r="K27" s="77">
        <v>1</v>
      </c>
      <c r="L27" s="77">
        <v>0.25</v>
      </c>
      <c r="M27" s="77">
        <v>0.5</v>
      </c>
      <c r="N27" s="77">
        <v>0.75</v>
      </c>
      <c r="O27" s="77">
        <v>1</v>
      </c>
      <c r="P27" s="299">
        <v>1722561421</v>
      </c>
      <c r="Q27" s="98" t="s">
        <v>506</v>
      </c>
      <c r="R27" s="97">
        <v>0.25</v>
      </c>
      <c r="S27" s="102" t="s">
        <v>507</v>
      </c>
      <c r="T27" s="90" t="s">
        <v>508</v>
      </c>
      <c r="U27" s="132" t="s">
        <v>791</v>
      </c>
      <c r="V27" s="134">
        <v>0.5</v>
      </c>
      <c r="W27" s="130" t="s">
        <v>792</v>
      </c>
      <c r="X27" s="156" t="s">
        <v>793</v>
      </c>
      <c r="Y27" s="180" t="s">
        <v>975</v>
      </c>
      <c r="Z27" s="178">
        <v>0.75</v>
      </c>
      <c r="AA27" s="49" t="s">
        <v>976</v>
      </c>
      <c r="AB27" s="198" t="s">
        <v>793</v>
      </c>
      <c r="AC27" s="180" t="s">
        <v>1319</v>
      </c>
      <c r="AD27" s="231">
        <v>1</v>
      </c>
      <c r="AE27" s="49" t="s">
        <v>1320</v>
      </c>
      <c r="AF27" s="198" t="s">
        <v>1321</v>
      </c>
      <c r="AG27" s="180" t="s">
        <v>1319</v>
      </c>
    </row>
    <row r="28" spans="2:65" ht="105.75" customHeight="1" x14ac:dyDescent="0.3">
      <c r="B28" s="41" t="s">
        <v>264</v>
      </c>
      <c r="C28" s="320"/>
      <c r="D28" s="38" t="s">
        <v>49</v>
      </c>
      <c r="E28" s="318"/>
      <c r="F28" s="314"/>
      <c r="G28" s="88" t="s">
        <v>98</v>
      </c>
      <c r="H28" s="344"/>
      <c r="I28" s="344"/>
      <c r="J28" s="88" t="s">
        <v>99</v>
      </c>
      <c r="K28" s="77">
        <v>1</v>
      </c>
      <c r="L28" s="77">
        <v>0.25</v>
      </c>
      <c r="M28" s="77">
        <v>0.5</v>
      </c>
      <c r="N28" s="77">
        <v>0.75</v>
      </c>
      <c r="O28" s="77">
        <v>1</v>
      </c>
      <c r="P28" s="300"/>
      <c r="Q28" s="98" t="s">
        <v>506</v>
      </c>
      <c r="R28" s="97">
        <v>0.25</v>
      </c>
      <c r="S28" s="102" t="s">
        <v>509</v>
      </c>
      <c r="T28" s="90" t="s">
        <v>510</v>
      </c>
      <c r="U28" s="132" t="s">
        <v>791</v>
      </c>
      <c r="V28" s="134">
        <v>0.5</v>
      </c>
      <c r="W28" s="130" t="s">
        <v>794</v>
      </c>
      <c r="X28" s="130" t="s">
        <v>795</v>
      </c>
      <c r="Y28" s="180" t="s">
        <v>975</v>
      </c>
      <c r="Z28" s="178">
        <v>0.75</v>
      </c>
      <c r="AA28" s="49" t="s">
        <v>977</v>
      </c>
      <c r="AB28" s="172" t="s">
        <v>795</v>
      </c>
      <c r="AC28" s="180" t="s">
        <v>1322</v>
      </c>
      <c r="AD28" s="231">
        <v>1</v>
      </c>
      <c r="AE28" s="195" t="s">
        <v>1323</v>
      </c>
      <c r="AF28" s="250" t="s">
        <v>1324</v>
      </c>
      <c r="AG28" s="180" t="s">
        <v>1322</v>
      </c>
    </row>
    <row r="29" spans="2:65" ht="105.75" customHeight="1" x14ac:dyDescent="0.3">
      <c r="B29" s="41" t="s">
        <v>264</v>
      </c>
      <c r="C29" s="320"/>
      <c r="D29" s="38" t="s">
        <v>49</v>
      </c>
      <c r="E29" s="318"/>
      <c r="F29" s="313"/>
      <c r="G29" s="88" t="s">
        <v>100</v>
      </c>
      <c r="H29" s="345"/>
      <c r="I29" s="345"/>
      <c r="J29" s="88" t="s">
        <v>101</v>
      </c>
      <c r="K29" s="77">
        <v>1</v>
      </c>
      <c r="L29" s="77">
        <v>0.25</v>
      </c>
      <c r="M29" s="77">
        <v>0.5</v>
      </c>
      <c r="N29" s="77">
        <v>0.75</v>
      </c>
      <c r="O29" s="77">
        <v>1</v>
      </c>
      <c r="P29" s="301"/>
      <c r="Q29" s="98" t="s">
        <v>506</v>
      </c>
      <c r="R29" s="97">
        <v>0.25</v>
      </c>
      <c r="S29" s="102" t="s">
        <v>511</v>
      </c>
      <c r="T29" s="90" t="s">
        <v>512</v>
      </c>
      <c r="U29" s="132" t="s">
        <v>791</v>
      </c>
      <c r="V29" s="134">
        <v>0.5</v>
      </c>
      <c r="W29" s="130" t="s">
        <v>796</v>
      </c>
      <c r="X29" s="130" t="s">
        <v>797</v>
      </c>
      <c r="Y29" s="180" t="s">
        <v>975</v>
      </c>
      <c r="Z29" s="178">
        <v>0.75</v>
      </c>
      <c r="AA29" s="77" t="s">
        <v>978</v>
      </c>
      <c r="AB29" s="77" t="s">
        <v>979</v>
      </c>
      <c r="AC29" s="180" t="s">
        <v>1322</v>
      </c>
      <c r="AD29" s="231">
        <v>1</v>
      </c>
      <c r="AE29" s="77" t="s">
        <v>1325</v>
      </c>
      <c r="AF29" s="172" t="s">
        <v>979</v>
      </c>
      <c r="AG29" s="180" t="s">
        <v>1322</v>
      </c>
    </row>
    <row r="30" spans="2:65" ht="105.75" customHeight="1" x14ac:dyDescent="0.3">
      <c r="B30" s="41" t="s">
        <v>264</v>
      </c>
      <c r="C30" s="319" t="s">
        <v>91</v>
      </c>
      <c r="D30" s="38" t="s">
        <v>50</v>
      </c>
      <c r="E30" s="318" t="s">
        <v>346</v>
      </c>
      <c r="F30" s="312" t="s">
        <v>347</v>
      </c>
      <c r="G30" s="87" t="s">
        <v>348</v>
      </c>
      <c r="H30" s="343">
        <v>43832</v>
      </c>
      <c r="I30" s="343">
        <v>44195</v>
      </c>
      <c r="J30" s="87" t="s">
        <v>349</v>
      </c>
      <c r="K30" s="77">
        <v>1</v>
      </c>
      <c r="L30" s="77">
        <v>0.1</v>
      </c>
      <c r="M30" s="77">
        <v>0.35</v>
      </c>
      <c r="N30" s="77">
        <v>0.75</v>
      </c>
      <c r="O30" s="77">
        <v>1</v>
      </c>
      <c r="P30" s="299">
        <v>402848495</v>
      </c>
      <c r="Q30" s="98" t="s">
        <v>513</v>
      </c>
      <c r="R30" s="97">
        <v>0.1</v>
      </c>
      <c r="S30" s="102" t="s">
        <v>514</v>
      </c>
      <c r="T30" s="90" t="s">
        <v>515</v>
      </c>
      <c r="U30" s="132" t="s">
        <v>798</v>
      </c>
      <c r="V30" s="134">
        <v>0.35</v>
      </c>
      <c r="W30" s="134" t="s">
        <v>799</v>
      </c>
      <c r="X30" s="134" t="s">
        <v>800</v>
      </c>
      <c r="Y30" s="130" t="s">
        <v>980</v>
      </c>
      <c r="Z30" s="178">
        <v>0.75</v>
      </c>
      <c r="AA30" s="186" t="s">
        <v>981</v>
      </c>
      <c r="AB30" s="49" t="s">
        <v>982</v>
      </c>
      <c r="AC30" s="130" t="s">
        <v>1326</v>
      </c>
      <c r="AD30" s="231">
        <v>1</v>
      </c>
      <c r="AE30" s="182" t="s">
        <v>1327</v>
      </c>
      <c r="AF30" s="180" t="s">
        <v>1328</v>
      </c>
      <c r="AG30" s="130" t="s">
        <v>1326</v>
      </c>
    </row>
    <row r="31" spans="2:65" ht="105.75" customHeight="1" x14ac:dyDescent="0.3">
      <c r="B31" s="41" t="s">
        <v>264</v>
      </c>
      <c r="C31" s="320"/>
      <c r="D31" s="38" t="s">
        <v>50</v>
      </c>
      <c r="E31" s="318"/>
      <c r="F31" s="313"/>
      <c r="G31" s="88" t="s">
        <v>103</v>
      </c>
      <c r="H31" s="345"/>
      <c r="I31" s="345"/>
      <c r="J31" s="88" t="s">
        <v>104</v>
      </c>
      <c r="K31" s="77">
        <v>1</v>
      </c>
      <c r="L31" s="77">
        <v>0.25</v>
      </c>
      <c r="M31" s="77">
        <v>0.5</v>
      </c>
      <c r="N31" s="77">
        <v>0.75</v>
      </c>
      <c r="O31" s="77">
        <v>1</v>
      </c>
      <c r="P31" s="301"/>
      <c r="Q31" s="98" t="s">
        <v>516</v>
      </c>
      <c r="R31" s="97">
        <v>0.25</v>
      </c>
      <c r="S31" s="102" t="s">
        <v>517</v>
      </c>
      <c r="T31" s="90" t="s">
        <v>518</v>
      </c>
      <c r="U31" s="132" t="s">
        <v>801</v>
      </c>
      <c r="V31" s="134">
        <v>0.5</v>
      </c>
      <c r="W31" s="134" t="s">
        <v>802</v>
      </c>
      <c r="X31" s="134" t="s">
        <v>803</v>
      </c>
      <c r="Y31" s="130" t="s">
        <v>983</v>
      </c>
      <c r="Z31" s="178">
        <v>0.75</v>
      </c>
      <c r="AA31" s="49" t="s">
        <v>984</v>
      </c>
      <c r="AB31" s="49" t="s">
        <v>803</v>
      </c>
      <c r="AC31" s="130" t="s">
        <v>1329</v>
      </c>
      <c r="AD31" s="231">
        <v>1</v>
      </c>
      <c r="AE31" s="182" t="s">
        <v>1330</v>
      </c>
      <c r="AF31" s="185" t="s">
        <v>803</v>
      </c>
      <c r="AG31" s="130" t="s">
        <v>1329</v>
      </c>
    </row>
    <row r="32" spans="2:65" ht="105.75" customHeight="1" x14ac:dyDescent="0.3">
      <c r="B32" s="41" t="s">
        <v>264</v>
      </c>
      <c r="C32" s="320"/>
      <c r="D32" s="38" t="s">
        <v>50</v>
      </c>
      <c r="E32" s="312" t="s">
        <v>350</v>
      </c>
      <c r="F32" s="312" t="s">
        <v>351</v>
      </c>
      <c r="G32" s="88" t="s">
        <v>352</v>
      </c>
      <c r="H32" s="343">
        <v>43832</v>
      </c>
      <c r="I32" s="343">
        <v>44195</v>
      </c>
      <c r="J32" s="88" t="s">
        <v>353</v>
      </c>
      <c r="K32" s="77">
        <v>1</v>
      </c>
      <c r="L32" s="77">
        <v>0</v>
      </c>
      <c r="M32" s="77">
        <v>0</v>
      </c>
      <c r="N32" s="77">
        <v>0.3</v>
      </c>
      <c r="O32" s="77">
        <v>1</v>
      </c>
      <c r="P32" s="299">
        <v>3879385445</v>
      </c>
      <c r="Q32" s="98" t="s">
        <v>302</v>
      </c>
      <c r="R32" s="97" t="s">
        <v>302</v>
      </c>
      <c r="S32" s="102" t="s">
        <v>302</v>
      </c>
      <c r="T32" s="90" t="s">
        <v>302</v>
      </c>
      <c r="U32" s="132" t="s">
        <v>804</v>
      </c>
      <c r="V32" s="134" t="s">
        <v>804</v>
      </c>
      <c r="W32" s="134" t="s">
        <v>804</v>
      </c>
      <c r="X32" s="134" t="s">
        <v>804</v>
      </c>
      <c r="Y32" s="130" t="s">
        <v>985</v>
      </c>
      <c r="Z32" s="178">
        <v>0.3</v>
      </c>
      <c r="AA32" s="49" t="s">
        <v>986</v>
      </c>
      <c r="AB32" s="185" t="s">
        <v>987</v>
      </c>
      <c r="AC32" s="130" t="s">
        <v>1331</v>
      </c>
      <c r="AD32" s="231">
        <v>1</v>
      </c>
      <c r="AE32" s="183" t="s">
        <v>1332</v>
      </c>
      <c r="AF32" s="185" t="s">
        <v>987</v>
      </c>
      <c r="AG32" s="130" t="s">
        <v>1331</v>
      </c>
    </row>
    <row r="33" spans="2:33" ht="105.75" customHeight="1" x14ac:dyDescent="0.3">
      <c r="B33" s="41" t="s">
        <v>264</v>
      </c>
      <c r="C33" s="320"/>
      <c r="D33" s="38" t="s">
        <v>50</v>
      </c>
      <c r="E33" s="314"/>
      <c r="F33" s="314"/>
      <c r="G33" s="88" t="s">
        <v>105</v>
      </c>
      <c r="H33" s="344"/>
      <c r="I33" s="344"/>
      <c r="J33" s="88" t="s">
        <v>106</v>
      </c>
      <c r="K33" s="77">
        <v>1</v>
      </c>
      <c r="L33" s="77">
        <v>0.25</v>
      </c>
      <c r="M33" s="77">
        <v>0.5</v>
      </c>
      <c r="N33" s="77">
        <v>0.75</v>
      </c>
      <c r="O33" s="77">
        <v>1</v>
      </c>
      <c r="P33" s="300"/>
      <c r="Q33" s="98" t="s">
        <v>519</v>
      </c>
      <c r="R33" s="97">
        <v>0.25</v>
      </c>
      <c r="S33" s="102" t="s">
        <v>520</v>
      </c>
      <c r="T33" s="90" t="s">
        <v>521</v>
      </c>
      <c r="U33" s="132" t="s">
        <v>805</v>
      </c>
      <c r="V33" s="134">
        <v>0.5</v>
      </c>
      <c r="W33" s="134" t="s">
        <v>806</v>
      </c>
      <c r="X33" s="134" t="s">
        <v>807</v>
      </c>
      <c r="Y33" s="130" t="s">
        <v>988</v>
      </c>
      <c r="Z33" s="178">
        <v>0.75</v>
      </c>
      <c r="AA33" s="186" t="s">
        <v>989</v>
      </c>
      <c r="AB33" s="185" t="s">
        <v>987</v>
      </c>
      <c r="AC33" s="130" t="s">
        <v>988</v>
      </c>
      <c r="AD33" s="231">
        <v>1</v>
      </c>
      <c r="AE33" s="182" t="s">
        <v>1333</v>
      </c>
      <c r="AF33" s="233" t="s">
        <v>987</v>
      </c>
      <c r="AG33" s="130" t="s">
        <v>988</v>
      </c>
    </row>
    <row r="34" spans="2:33" ht="105.75" customHeight="1" x14ac:dyDescent="0.3">
      <c r="B34" s="41" t="s">
        <v>264</v>
      </c>
      <c r="C34" s="320"/>
      <c r="D34" s="38" t="s">
        <v>50</v>
      </c>
      <c r="E34" s="313"/>
      <c r="F34" s="313"/>
      <c r="G34" s="88" t="s">
        <v>107</v>
      </c>
      <c r="H34" s="345"/>
      <c r="I34" s="345"/>
      <c r="J34" s="88" t="s">
        <v>108</v>
      </c>
      <c r="K34" s="77">
        <v>1</v>
      </c>
      <c r="L34" s="77">
        <v>0.25</v>
      </c>
      <c r="M34" s="77">
        <v>0.5</v>
      </c>
      <c r="N34" s="77">
        <v>0.75</v>
      </c>
      <c r="O34" s="77">
        <v>1</v>
      </c>
      <c r="P34" s="301"/>
      <c r="Q34" s="98" t="s">
        <v>522</v>
      </c>
      <c r="R34" s="97">
        <v>0.25</v>
      </c>
      <c r="S34" s="102" t="s">
        <v>523</v>
      </c>
      <c r="T34" s="90" t="s">
        <v>518</v>
      </c>
      <c r="U34" s="132" t="s">
        <v>808</v>
      </c>
      <c r="V34" s="134">
        <v>0.5</v>
      </c>
      <c r="W34" s="134" t="s">
        <v>802</v>
      </c>
      <c r="X34" s="134" t="s">
        <v>803</v>
      </c>
      <c r="Y34" s="130" t="s">
        <v>990</v>
      </c>
      <c r="Z34" s="178">
        <v>0.75</v>
      </c>
      <c r="AA34" s="186" t="s">
        <v>991</v>
      </c>
      <c r="AB34" s="186" t="s">
        <v>803</v>
      </c>
      <c r="AC34" s="130" t="s">
        <v>990</v>
      </c>
      <c r="AD34" s="231">
        <v>1</v>
      </c>
      <c r="AE34" s="183" t="s">
        <v>1334</v>
      </c>
      <c r="AF34" s="234" t="s">
        <v>803</v>
      </c>
      <c r="AG34" s="130" t="s">
        <v>990</v>
      </c>
    </row>
    <row r="35" spans="2:33" ht="105.75" customHeight="1" x14ac:dyDescent="0.3">
      <c r="B35" s="41" t="s">
        <v>264</v>
      </c>
      <c r="C35" s="319" t="s">
        <v>110</v>
      </c>
      <c r="D35" s="38" t="s">
        <v>51</v>
      </c>
      <c r="E35" s="318" t="s">
        <v>109</v>
      </c>
      <c r="F35" s="38" t="s">
        <v>887</v>
      </c>
      <c r="G35" s="42" t="s">
        <v>883</v>
      </c>
      <c r="H35" s="343">
        <v>43845</v>
      </c>
      <c r="I35" s="343">
        <v>44180</v>
      </c>
      <c r="J35" s="168" t="s">
        <v>890</v>
      </c>
      <c r="K35" s="77">
        <v>1</v>
      </c>
      <c r="L35" s="77">
        <v>0</v>
      </c>
      <c r="M35" s="77">
        <v>0</v>
      </c>
      <c r="N35" s="77">
        <v>0.3</v>
      </c>
      <c r="O35" s="77">
        <v>1</v>
      </c>
      <c r="P35" s="299">
        <v>48494151032</v>
      </c>
      <c r="Q35" s="98" t="s">
        <v>506</v>
      </c>
      <c r="R35" s="97">
        <v>0.25</v>
      </c>
      <c r="S35" s="102" t="s">
        <v>524</v>
      </c>
      <c r="T35" s="90"/>
      <c r="U35" s="132"/>
      <c r="V35" s="132"/>
      <c r="W35" s="130"/>
      <c r="X35" s="130"/>
      <c r="Y35" s="130" t="s">
        <v>1124</v>
      </c>
      <c r="Z35" s="178">
        <v>0.3</v>
      </c>
      <c r="AA35" s="49" t="s">
        <v>992</v>
      </c>
      <c r="AB35" s="199" t="s">
        <v>993</v>
      </c>
      <c r="AC35" s="130" t="s">
        <v>1350</v>
      </c>
      <c r="AD35" s="231">
        <v>1</v>
      </c>
      <c r="AE35" s="183" t="s">
        <v>1335</v>
      </c>
      <c r="AF35" s="233" t="s">
        <v>993</v>
      </c>
      <c r="AG35" s="130" t="s">
        <v>1350</v>
      </c>
    </row>
    <row r="36" spans="2:33" ht="105.75" customHeight="1" x14ac:dyDescent="0.3">
      <c r="B36" s="41" t="s">
        <v>264</v>
      </c>
      <c r="C36" s="320"/>
      <c r="D36" s="38" t="s">
        <v>51</v>
      </c>
      <c r="E36" s="318"/>
      <c r="F36" s="38" t="s">
        <v>888</v>
      </c>
      <c r="G36" s="42" t="s">
        <v>884</v>
      </c>
      <c r="H36" s="344"/>
      <c r="I36" s="344"/>
      <c r="J36" s="42" t="s">
        <v>526</v>
      </c>
      <c r="K36" s="77">
        <v>1</v>
      </c>
      <c r="L36" s="77">
        <v>0</v>
      </c>
      <c r="M36" s="77">
        <v>0</v>
      </c>
      <c r="N36" s="77">
        <v>0.7</v>
      </c>
      <c r="O36" s="77">
        <v>1</v>
      </c>
      <c r="P36" s="300"/>
      <c r="Q36" s="98" t="s">
        <v>506</v>
      </c>
      <c r="R36" s="97">
        <v>0.3</v>
      </c>
      <c r="S36" s="102" t="s">
        <v>525</v>
      </c>
      <c r="T36" s="90"/>
      <c r="U36" s="132"/>
      <c r="V36" s="132"/>
      <c r="W36" s="130"/>
      <c r="X36" s="130"/>
      <c r="Y36" s="130">
        <v>0</v>
      </c>
      <c r="Z36" s="178">
        <v>0</v>
      </c>
      <c r="AA36" s="200" t="s">
        <v>994</v>
      </c>
      <c r="AB36" s="201"/>
      <c r="AC36" s="130" t="s">
        <v>1336</v>
      </c>
      <c r="AD36" s="231">
        <v>1</v>
      </c>
      <c r="AE36" s="183" t="s">
        <v>1337</v>
      </c>
      <c r="AF36" s="49" t="s">
        <v>1338</v>
      </c>
      <c r="AG36" s="130" t="s">
        <v>1336</v>
      </c>
    </row>
    <row r="37" spans="2:33" ht="105.75" customHeight="1" x14ac:dyDescent="0.3">
      <c r="B37" s="41" t="s">
        <v>264</v>
      </c>
      <c r="C37" s="320"/>
      <c r="D37" s="38" t="s">
        <v>51</v>
      </c>
      <c r="E37" s="318"/>
      <c r="F37" s="38" t="s">
        <v>889</v>
      </c>
      <c r="G37" s="42" t="s">
        <v>885</v>
      </c>
      <c r="H37" s="344"/>
      <c r="I37" s="344"/>
      <c r="J37" s="42" t="s">
        <v>891</v>
      </c>
      <c r="K37" s="77">
        <v>1</v>
      </c>
      <c r="L37" s="77">
        <v>0</v>
      </c>
      <c r="M37" s="77">
        <v>0.2</v>
      </c>
      <c r="N37" s="77">
        <v>0.6</v>
      </c>
      <c r="O37" s="77">
        <v>1</v>
      </c>
      <c r="P37" s="300"/>
      <c r="Q37" s="98" t="s">
        <v>506</v>
      </c>
      <c r="R37" s="97">
        <v>0.25</v>
      </c>
      <c r="S37" s="102" t="s">
        <v>527</v>
      </c>
      <c r="T37" s="90"/>
      <c r="U37" s="132"/>
      <c r="V37" s="132"/>
      <c r="W37" s="130"/>
      <c r="X37" s="130"/>
      <c r="Y37" s="130" t="s">
        <v>995</v>
      </c>
      <c r="Z37" s="178">
        <v>0.6</v>
      </c>
      <c r="AA37" s="49" t="s">
        <v>996</v>
      </c>
      <c r="AB37" s="49" t="s">
        <v>997</v>
      </c>
      <c r="AC37" s="130" t="s">
        <v>1339</v>
      </c>
      <c r="AD37" s="231">
        <v>1</v>
      </c>
      <c r="AE37" s="183" t="s">
        <v>1340</v>
      </c>
      <c r="AF37" s="195" t="s">
        <v>1341</v>
      </c>
      <c r="AG37" s="130" t="s">
        <v>1339</v>
      </c>
    </row>
    <row r="38" spans="2:33" ht="105.75" customHeight="1" x14ac:dyDescent="0.3">
      <c r="B38" s="41" t="s">
        <v>264</v>
      </c>
      <c r="C38" s="320"/>
      <c r="D38" s="38" t="s">
        <v>51</v>
      </c>
      <c r="E38" s="318"/>
      <c r="F38" s="38" t="s">
        <v>1366</v>
      </c>
      <c r="G38" s="42" t="s">
        <v>886</v>
      </c>
      <c r="H38" s="344"/>
      <c r="I38" s="344"/>
      <c r="J38" s="42" t="s">
        <v>288</v>
      </c>
      <c r="K38" s="43">
        <v>1</v>
      </c>
      <c r="L38" s="43">
        <v>0.25</v>
      </c>
      <c r="M38" s="43">
        <v>0.5</v>
      </c>
      <c r="N38" s="43">
        <v>0.75</v>
      </c>
      <c r="O38" s="43">
        <v>1</v>
      </c>
      <c r="P38" s="300"/>
      <c r="Q38" s="98" t="s">
        <v>506</v>
      </c>
      <c r="R38" s="97">
        <v>0.25</v>
      </c>
      <c r="S38" s="102" t="s">
        <v>528</v>
      </c>
      <c r="T38" s="90"/>
      <c r="U38" s="132"/>
      <c r="V38" s="132"/>
      <c r="W38" s="130"/>
      <c r="X38" s="135"/>
      <c r="Y38" s="187" t="s">
        <v>998</v>
      </c>
      <c r="Z38" s="178">
        <v>0.75</v>
      </c>
      <c r="AA38" s="200" t="s">
        <v>999</v>
      </c>
      <c r="AB38" s="49" t="s">
        <v>1000</v>
      </c>
      <c r="AC38" s="195" t="s">
        <v>1367</v>
      </c>
      <c r="AD38" s="231">
        <v>1</v>
      </c>
      <c r="AE38" s="183" t="s">
        <v>1343</v>
      </c>
      <c r="AF38" s="49" t="s">
        <v>1344</v>
      </c>
      <c r="AG38" s="49" t="s">
        <v>1342</v>
      </c>
    </row>
    <row r="39" spans="2:33" ht="409.5" x14ac:dyDescent="0.3">
      <c r="B39" s="41" t="s">
        <v>264</v>
      </c>
      <c r="C39" s="319" t="s">
        <v>114</v>
      </c>
      <c r="D39" s="38" t="s">
        <v>53</v>
      </c>
      <c r="E39" s="312" t="s">
        <v>111</v>
      </c>
      <c r="F39" s="118" t="s">
        <v>303</v>
      </c>
      <c r="G39" s="127" t="s">
        <v>304</v>
      </c>
      <c r="H39" s="339">
        <v>43831</v>
      </c>
      <c r="I39" s="325">
        <v>44196</v>
      </c>
      <c r="J39" s="41" t="s">
        <v>308</v>
      </c>
      <c r="K39" s="83">
        <v>0.9</v>
      </c>
      <c r="L39" s="82">
        <v>0.7</v>
      </c>
      <c r="M39" s="82">
        <v>0.9</v>
      </c>
      <c r="N39" s="82">
        <v>0.9</v>
      </c>
      <c r="O39" s="82">
        <v>0.9</v>
      </c>
      <c r="P39" s="299">
        <v>5247059938</v>
      </c>
      <c r="Q39" s="98" t="s">
        <v>354</v>
      </c>
      <c r="R39" s="106">
        <v>0.84279999999999999</v>
      </c>
      <c r="S39" s="102" t="s">
        <v>355</v>
      </c>
      <c r="T39" s="90" t="s">
        <v>356</v>
      </c>
      <c r="U39" s="157" t="s">
        <v>624</v>
      </c>
      <c r="V39" s="134">
        <v>1</v>
      </c>
      <c r="W39" s="137" t="s">
        <v>622</v>
      </c>
      <c r="X39" s="136" t="s">
        <v>623</v>
      </c>
      <c r="Y39" s="202" t="s">
        <v>892</v>
      </c>
      <c r="Z39" s="178">
        <v>1</v>
      </c>
      <c r="AA39" s="202" t="s">
        <v>893</v>
      </c>
      <c r="AB39" s="203" t="s">
        <v>894</v>
      </c>
      <c r="AC39" s="202" t="s">
        <v>1134</v>
      </c>
      <c r="AD39" s="231">
        <v>1</v>
      </c>
      <c r="AE39" s="202" t="s">
        <v>1135</v>
      </c>
      <c r="AF39" s="251" t="s">
        <v>1136</v>
      </c>
      <c r="AG39" s="202" t="s">
        <v>1134</v>
      </c>
    </row>
    <row r="40" spans="2:33" ht="255" x14ac:dyDescent="0.3">
      <c r="B40" s="41" t="s">
        <v>264</v>
      </c>
      <c r="C40" s="320"/>
      <c r="D40" s="38" t="s">
        <v>52</v>
      </c>
      <c r="E40" s="314"/>
      <c r="F40" s="118" t="s">
        <v>305</v>
      </c>
      <c r="G40" s="127" t="s">
        <v>306</v>
      </c>
      <c r="H40" s="339"/>
      <c r="I40" s="325"/>
      <c r="J40" s="41" t="s">
        <v>309</v>
      </c>
      <c r="K40" s="223">
        <v>0.8</v>
      </c>
      <c r="L40" s="223">
        <v>0</v>
      </c>
      <c r="M40" s="223">
        <v>0.2</v>
      </c>
      <c r="N40" s="223">
        <v>0.4</v>
      </c>
      <c r="O40" s="223">
        <v>0.8</v>
      </c>
      <c r="P40" s="300"/>
      <c r="Q40" s="98" t="s">
        <v>357</v>
      </c>
      <c r="R40" s="97" t="s">
        <v>302</v>
      </c>
      <c r="S40" s="102" t="s">
        <v>358</v>
      </c>
      <c r="T40" s="90"/>
      <c r="U40" s="137" t="s">
        <v>625</v>
      </c>
      <c r="V40" s="134">
        <v>1</v>
      </c>
      <c r="W40" s="158" t="s">
        <v>627</v>
      </c>
      <c r="X40" s="137" t="s">
        <v>626</v>
      </c>
      <c r="Y40" s="49" t="s">
        <v>941</v>
      </c>
      <c r="Z40" s="178">
        <v>1</v>
      </c>
      <c r="AA40" s="173" t="s">
        <v>942</v>
      </c>
      <c r="AB40" s="197" t="s">
        <v>943</v>
      </c>
      <c r="AC40" s="202" t="s">
        <v>1137</v>
      </c>
      <c r="AD40" s="231">
        <v>1</v>
      </c>
      <c r="AE40" s="202" t="s">
        <v>1138</v>
      </c>
      <c r="AF40" s="252" t="s">
        <v>1139</v>
      </c>
      <c r="AG40" s="202" t="s">
        <v>1137</v>
      </c>
    </row>
    <row r="41" spans="2:33" ht="357" x14ac:dyDescent="0.3">
      <c r="B41" s="41" t="s">
        <v>264</v>
      </c>
      <c r="C41" s="320"/>
      <c r="D41" s="38" t="s">
        <v>52</v>
      </c>
      <c r="E41" s="314"/>
      <c r="F41" s="118" t="s">
        <v>307</v>
      </c>
      <c r="G41" s="127" t="s">
        <v>306</v>
      </c>
      <c r="H41" s="339"/>
      <c r="I41" s="325"/>
      <c r="J41" s="41" t="s">
        <v>310</v>
      </c>
      <c r="K41" s="223">
        <v>0.8</v>
      </c>
      <c r="L41" s="223">
        <v>0</v>
      </c>
      <c r="M41" s="223">
        <v>0.2</v>
      </c>
      <c r="N41" s="223">
        <v>0.4</v>
      </c>
      <c r="O41" s="223">
        <v>0.8</v>
      </c>
      <c r="P41" s="300"/>
      <c r="Q41" s="98" t="s">
        <v>359</v>
      </c>
      <c r="R41" s="97" t="s">
        <v>302</v>
      </c>
      <c r="S41" s="102" t="s">
        <v>358</v>
      </c>
      <c r="T41" s="90"/>
      <c r="U41" s="137" t="s">
        <v>628</v>
      </c>
      <c r="V41" s="134">
        <v>1</v>
      </c>
      <c r="W41" s="158" t="s">
        <v>629</v>
      </c>
      <c r="X41" s="137" t="s">
        <v>630</v>
      </c>
      <c r="Y41" s="49" t="s">
        <v>944</v>
      </c>
      <c r="Z41" s="178">
        <v>0.4</v>
      </c>
      <c r="AA41" s="174" t="s">
        <v>946</v>
      </c>
      <c r="AB41" s="197" t="s">
        <v>945</v>
      </c>
      <c r="AC41" s="271" t="s">
        <v>1361</v>
      </c>
      <c r="AD41" s="231">
        <v>1</v>
      </c>
      <c r="AE41" s="253" t="s">
        <v>1141</v>
      </c>
      <c r="AF41" s="254" t="s">
        <v>1142</v>
      </c>
      <c r="AG41" s="202" t="s">
        <v>1140</v>
      </c>
    </row>
    <row r="42" spans="2:33" ht="409.5" x14ac:dyDescent="0.3">
      <c r="B42" s="41" t="s">
        <v>264</v>
      </c>
      <c r="C42" s="320"/>
      <c r="D42" s="38" t="s">
        <v>52</v>
      </c>
      <c r="E42" s="313"/>
      <c r="F42" s="118" t="s">
        <v>666</v>
      </c>
      <c r="G42" s="128" t="s">
        <v>667</v>
      </c>
      <c r="H42" s="339"/>
      <c r="I42" s="325"/>
      <c r="J42" s="129" t="s">
        <v>668</v>
      </c>
      <c r="K42" s="82">
        <v>1</v>
      </c>
      <c r="L42" s="82">
        <v>0</v>
      </c>
      <c r="M42" s="82">
        <v>0.15</v>
      </c>
      <c r="N42" s="82">
        <v>0.6</v>
      </c>
      <c r="O42" s="82">
        <v>1</v>
      </c>
      <c r="P42" s="300"/>
      <c r="Q42" s="98" t="s">
        <v>360</v>
      </c>
      <c r="R42" s="97" t="s">
        <v>302</v>
      </c>
      <c r="S42" s="102" t="s">
        <v>358</v>
      </c>
      <c r="T42" s="90"/>
      <c r="U42" s="137" t="s">
        <v>631</v>
      </c>
      <c r="V42" s="159">
        <v>1</v>
      </c>
      <c r="W42" s="158" t="s">
        <v>632</v>
      </c>
      <c r="X42" s="137" t="s">
        <v>633</v>
      </c>
      <c r="Y42" s="202" t="s">
        <v>895</v>
      </c>
      <c r="Z42" s="178">
        <v>0.6</v>
      </c>
      <c r="AA42" s="202" t="s">
        <v>896</v>
      </c>
      <c r="AB42" s="203" t="s">
        <v>897</v>
      </c>
      <c r="AC42" s="202" t="s">
        <v>1143</v>
      </c>
      <c r="AD42" s="231">
        <v>1</v>
      </c>
      <c r="AE42" s="253" t="s">
        <v>1144</v>
      </c>
      <c r="AF42" s="254" t="s">
        <v>1145</v>
      </c>
      <c r="AG42" s="202" t="s">
        <v>1143</v>
      </c>
    </row>
    <row r="43" spans="2:33" ht="405.95" customHeight="1" x14ac:dyDescent="0.3">
      <c r="B43" s="41" t="s">
        <v>264</v>
      </c>
      <c r="C43" s="320"/>
      <c r="D43" s="38" t="s">
        <v>54</v>
      </c>
      <c r="E43" s="340" t="s">
        <v>112</v>
      </c>
      <c r="F43" s="72" t="s">
        <v>311</v>
      </c>
      <c r="G43" s="76" t="s">
        <v>312</v>
      </c>
      <c r="H43" s="343">
        <v>43831</v>
      </c>
      <c r="I43" s="343">
        <v>44196</v>
      </c>
      <c r="J43" s="41" t="s">
        <v>325</v>
      </c>
      <c r="K43" s="39">
        <v>1</v>
      </c>
      <c r="L43" s="39">
        <v>0</v>
      </c>
      <c r="M43" s="126">
        <v>0.3</v>
      </c>
      <c r="N43" s="126">
        <v>0.6</v>
      </c>
      <c r="O43" s="126">
        <v>1</v>
      </c>
      <c r="P43" s="304">
        <v>2404895556</v>
      </c>
      <c r="Q43" s="98" t="s">
        <v>361</v>
      </c>
      <c r="R43" s="97">
        <v>0.2</v>
      </c>
      <c r="S43" s="102" t="s">
        <v>362</v>
      </c>
      <c r="T43" s="90" t="s">
        <v>363</v>
      </c>
      <c r="U43" s="137" t="s">
        <v>634</v>
      </c>
      <c r="V43" s="134">
        <v>1</v>
      </c>
      <c r="W43" s="158" t="s">
        <v>635</v>
      </c>
      <c r="X43" s="136" t="s">
        <v>636</v>
      </c>
      <c r="Y43" s="202" t="s">
        <v>898</v>
      </c>
      <c r="Z43" s="178">
        <v>0.6</v>
      </c>
      <c r="AA43" s="202" t="s">
        <v>899</v>
      </c>
      <c r="AB43" s="203" t="s">
        <v>900</v>
      </c>
      <c r="AC43" s="202" t="s">
        <v>1146</v>
      </c>
      <c r="AD43" s="231">
        <v>1</v>
      </c>
      <c r="AE43" s="253" t="s">
        <v>1147</v>
      </c>
      <c r="AF43" s="254" t="s">
        <v>1148</v>
      </c>
      <c r="AG43" s="202" t="s">
        <v>1146</v>
      </c>
    </row>
    <row r="44" spans="2:33" ht="409.5" x14ac:dyDescent="0.3">
      <c r="B44" s="41" t="s">
        <v>264</v>
      </c>
      <c r="C44" s="320"/>
      <c r="D44" s="38" t="s">
        <v>54</v>
      </c>
      <c r="E44" s="341"/>
      <c r="F44" s="79" t="s">
        <v>313</v>
      </c>
      <c r="G44" s="76" t="s">
        <v>314</v>
      </c>
      <c r="H44" s="344"/>
      <c r="I44" s="344"/>
      <c r="J44" s="41" t="s">
        <v>326</v>
      </c>
      <c r="K44" s="39">
        <v>1</v>
      </c>
      <c r="L44" s="39">
        <v>0.2</v>
      </c>
      <c r="M44" s="126">
        <v>1</v>
      </c>
      <c r="N44" s="126">
        <v>1</v>
      </c>
      <c r="O44" s="126">
        <v>1</v>
      </c>
      <c r="P44" s="305"/>
      <c r="Q44" s="98" t="s">
        <v>364</v>
      </c>
      <c r="R44" s="97">
        <v>0.2</v>
      </c>
      <c r="S44" s="102" t="s">
        <v>365</v>
      </c>
      <c r="T44" s="90" t="s">
        <v>366</v>
      </c>
      <c r="U44" s="137" t="s">
        <v>882</v>
      </c>
      <c r="V44" s="134">
        <v>1</v>
      </c>
      <c r="W44" s="158" t="s">
        <v>638</v>
      </c>
      <c r="X44" s="137" t="s">
        <v>637</v>
      </c>
      <c r="Y44" s="202" t="s">
        <v>901</v>
      </c>
      <c r="Z44" s="178">
        <v>1</v>
      </c>
      <c r="AA44" s="202" t="s">
        <v>902</v>
      </c>
      <c r="AB44" s="203" t="s">
        <v>903</v>
      </c>
      <c r="AC44" s="255" t="s">
        <v>901</v>
      </c>
      <c r="AD44" s="231">
        <v>1</v>
      </c>
      <c r="AE44" s="256" t="s">
        <v>1149</v>
      </c>
      <c r="AF44" s="257" t="s">
        <v>1150</v>
      </c>
      <c r="AG44" s="255" t="s">
        <v>901</v>
      </c>
    </row>
    <row r="45" spans="2:33" ht="346.5" x14ac:dyDescent="0.3">
      <c r="B45" s="41" t="s">
        <v>264</v>
      </c>
      <c r="C45" s="320"/>
      <c r="D45" s="38" t="s">
        <v>54</v>
      </c>
      <c r="E45" s="341"/>
      <c r="F45" s="79" t="s">
        <v>315</v>
      </c>
      <c r="G45" s="76" t="s">
        <v>314</v>
      </c>
      <c r="H45" s="344"/>
      <c r="I45" s="344"/>
      <c r="J45" s="118" t="s">
        <v>327</v>
      </c>
      <c r="K45" s="44">
        <v>0.5</v>
      </c>
      <c r="L45" s="82">
        <v>0.25</v>
      </c>
      <c r="M45" s="82">
        <v>0.25</v>
      </c>
      <c r="N45" s="82">
        <v>0.5</v>
      </c>
      <c r="O45" s="82">
        <v>0.5</v>
      </c>
      <c r="P45" s="305"/>
      <c r="Q45" s="98" t="s">
        <v>367</v>
      </c>
      <c r="R45" s="107">
        <v>0.224</v>
      </c>
      <c r="S45" s="102" t="s">
        <v>368</v>
      </c>
      <c r="T45" s="90" t="s">
        <v>369</v>
      </c>
      <c r="U45" s="158" t="s">
        <v>663</v>
      </c>
      <c r="V45" s="134">
        <v>1</v>
      </c>
      <c r="W45" s="137" t="s">
        <v>664</v>
      </c>
      <c r="X45" s="136" t="s">
        <v>639</v>
      </c>
      <c r="Y45" s="202" t="s">
        <v>904</v>
      </c>
      <c r="Z45" s="178">
        <v>0.5</v>
      </c>
      <c r="AA45" s="202" t="s">
        <v>905</v>
      </c>
      <c r="AB45" s="203" t="s">
        <v>906</v>
      </c>
      <c r="AC45" s="202" t="s">
        <v>904</v>
      </c>
      <c r="AD45" s="231">
        <v>1</v>
      </c>
      <c r="AE45" s="256" t="s">
        <v>1151</v>
      </c>
      <c r="AF45" s="254" t="s">
        <v>1152</v>
      </c>
      <c r="AG45" s="202" t="s">
        <v>904</v>
      </c>
    </row>
    <row r="46" spans="2:33" ht="105.75" customHeight="1" x14ac:dyDescent="0.3">
      <c r="B46" s="41" t="s">
        <v>264</v>
      </c>
      <c r="C46" s="320"/>
      <c r="D46" s="38" t="s">
        <v>54</v>
      </c>
      <c r="E46" s="341"/>
      <c r="F46" s="80" t="s">
        <v>316</v>
      </c>
      <c r="G46" s="76" t="s">
        <v>314</v>
      </c>
      <c r="H46" s="344"/>
      <c r="I46" s="344"/>
      <c r="J46" s="41" t="s">
        <v>328</v>
      </c>
      <c r="K46" s="40">
        <v>1</v>
      </c>
      <c r="L46" s="39">
        <v>0</v>
      </c>
      <c r="M46" s="126">
        <v>0</v>
      </c>
      <c r="N46" s="126">
        <v>0.5</v>
      </c>
      <c r="O46" s="126">
        <v>1</v>
      </c>
      <c r="P46" s="305"/>
      <c r="Q46" s="98" t="s">
        <v>370</v>
      </c>
      <c r="R46" s="97" t="s">
        <v>302</v>
      </c>
      <c r="S46" s="102" t="s">
        <v>358</v>
      </c>
      <c r="T46" s="90"/>
      <c r="U46" s="160"/>
      <c r="V46" s="151" t="s">
        <v>302</v>
      </c>
      <c r="W46" s="137" t="s">
        <v>358</v>
      </c>
      <c r="X46" s="167"/>
      <c r="Y46" s="202" t="s">
        <v>907</v>
      </c>
      <c r="Z46" s="178">
        <v>1</v>
      </c>
      <c r="AA46" s="202" t="s">
        <v>908</v>
      </c>
      <c r="AB46" s="203" t="s">
        <v>909</v>
      </c>
      <c r="AC46" s="255" t="s">
        <v>1153</v>
      </c>
      <c r="AD46" s="231">
        <v>1</v>
      </c>
      <c r="AE46" s="255" t="s">
        <v>1154</v>
      </c>
      <c r="AF46" s="257" t="s">
        <v>1155</v>
      </c>
      <c r="AG46" s="255" t="s">
        <v>1153</v>
      </c>
    </row>
    <row r="47" spans="2:33" ht="267.75" x14ac:dyDescent="0.3">
      <c r="B47" s="41"/>
      <c r="C47" s="320"/>
      <c r="D47" s="38" t="s">
        <v>54</v>
      </c>
      <c r="E47" s="341"/>
      <c r="F47" s="80" t="s">
        <v>317</v>
      </c>
      <c r="G47" s="76" t="s">
        <v>318</v>
      </c>
      <c r="H47" s="344"/>
      <c r="I47" s="344"/>
      <c r="J47" s="76" t="s">
        <v>329</v>
      </c>
      <c r="K47" s="78">
        <v>1</v>
      </c>
      <c r="L47" s="77">
        <v>0.25</v>
      </c>
      <c r="M47" s="126">
        <v>0.5</v>
      </c>
      <c r="N47" s="126">
        <v>0.75</v>
      </c>
      <c r="O47" s="126">
        <v>1</v>
      </c>
      <c r="P47" s="305"/>
      <c r="Q47" s="98" t="s">
        <v>371</v>
      </c>
      <c r="R47" s="97">
        <v>0.25</v>
      </c>
      <c r="S47" s="102" t="s">
        <v>372</v>
      </c>
      <c r="T47" s="90" t="s">
        <v>373</v>
      </c>
      <c r="U47" s="158" t="s">
        <v>661</v>
      </c>
      <c r="V47" s="134">
        <v>1</v>
      </c>
      <c r="W47" s="137" t="s">
        <v>640</v>
      </c>
      <c r="X47" s="137" t="s">
        <v>641</v>
      </c>
      <c r="Y47" s="202" t="s">
        <v>910</v>
      </c>
      <c r="Z47" s="178">
        <v>1</v>
      </c>
      <c r="AA47" s="202" t="s">
        <v>911</v>
      </c>
      <c r="AB47" s="203" t="s">
        <v>912</v>
      </c>
      <c r="AC47" s="202" t="s">
        <v>1156</v>
      </c>
      <c r="AD47" s="231">
        <v>1</v>
      </c>
      <c r="AE47" s="202" t="s">
        <v>1157</v>
      </c>
      <c r="AF47" s="258" t="s">
        <v>912</v>
      </c>
      <c r="AG47" s="202" t="s">
        <v>1156</v>
      </c>
    </row>
    <row r="48" spans="2:33" ht="165" x14ac:dyDescent="0.3">
      <c r="B48" s="41"/>
      <c r="C48" s="320"/>
      <c r="D48" s="38" t="s">
        <v>54</v>
      </c>
      <c r="E48" s="341"/>
      <c r="F48" s="80" t="s">
        <v>317</v>
      </c>
      <c r="G48" s="76" t="s">
        <v>319</v>
      </c>
      <c r="H48" s="344"/>
      <c r="I48" s="344"/>
      <c r="J48" s="76" t="s">
        <v>330</v>
      </c>
      <c r="K48" s="78">
        <v>1</v>
      </c>
      <c r="L48" s="77">
        <v>0.3</v>
      </c>
      <c r="M48" s="126">
        <v>0.6</v>
      </c>
      <c r="N48" s="126">
        <v>1</v>
      </c>
      <c r="O48" s="126">
        <v>1</v>
      </c>
      <c r="P48" s="305"/>
      <c r="Q48" s="98" t="s">
        <v>589</v>
      </c>
      <c r="R48" s="106">
        <v>0.3</v>
      </c>
      <c r="S48" s="102" t="s">
        <v>374</v>
      </c>
      <c r="T48" s="90" t="s">
        <v>375</v>
      </c>
      <c r="U48" s="158" t="s">
        <v>665</v>
      </c>
      <c r="V48" s="134" t="s">
        <v>857</v>
      </c>
      <c r="W48" s="137" t="s">
        <v>642</v>
      </c>
      <c r="X48" s="137" t="s">
        <v>643</v>
      </c>
      <c r="Y48" s="202" t="s">
        <v>913</v>
      </c>
      <c r="Z48" s="178">
        <v>1</v>
      </c>
      <c r="AA48" s="202" t="s">
        <v>914</v>
      </c>
      <c r="AB48" s="203" t="s">
        <v>915</v>
      </c>
      <c r="AC48" s="202" t="s">
        <v>913</v>
      </c>
      <c r="AD48" s="231">
        <v>1</v>
      </c>
      <c r="AE48" s="202" t="s">
        <v>1158</v>
      </c>
      <c r="AF48" s="254" t="s">
        <v>572</v>
      </c>
      <c r="AG48" s="202" t="s">
        <v>913</v>
      </c>
    </row>
    <row r="49" spans="2:33" ht="114.75" x14ac:dyDescent="0.3">
      <c r="B49" s="41"/>
      <c r="C49" s="320"/>
      <c r="D49" s="38" t="s">
        <v>54</v>
      </c>
      <c r="E49" s="341"/>
      <c r="F49" s="80" t="s">
        <v>320</v>
      </c>
      <c r="G49" s="76" t="s">
        <v>321</v>
      </c>
      <c r="H49" s="344"/>
      <c r="I49" s="344"/>
      <c r="J49" s="76" t="s">
        <v>331</v>
      </c>
      <c r="K49" s="78">
        <v>1</v>
      </c>
      <c r="L49" s="77">
        <v>0</v>
      </c>
      <c r="M49" s="126">
        <v>0</v>
      </c>
      <c r="N49" s="126">
        <v>0.5</v>
      </c>
      <c r="O49" s="126">
        <v>1</v>
      </c>
      <c r="P49" s="305"/>
      <c r="Q49" s="98" t="s">
        <v>376</v>
      </c>
      <c r="R49" s="97" t="s">
        <v>302</v>
      </c>
      <c r="S49" s="102" t="s">
        <v>358</v>
      </c>
      <c r="T49" s="90"/>
      <c r="U49" s="157" t="s">
        <v>376</v>
      </c>
      <c r="V49" s="134" t="s">
        <v>302</v>
      </c>
      <c r="W49" s="137" t="s">
        <v>358</v>
      </c>
      <c r="X49" s="167"/>
      <c r="Y49" s="204" t="s">
        <v>916</v>
      </c>
      <c r="Z49" s="178">
        <v>1</v>
      </c>
      <c r="AA49" s="202" t="s">
        <v>917</v>
      </c>
      <c r="AB49" s="203" t="s">
        <v>918</v>
      </c>
      <c r="AC49" s="204" t="s">
        <v>1159</v>
      </c>
      <c r="AD49" s="231">
        <v>1</v>
      </c>
      <c r="AE49" s="202" t="s">
        <v>1160</v>
      </c>
      <c r="AF49" s="254" t="s">
        <v>1161</v>
      </c>
      <c r="AG49" s="204" t="s">
        <v>1159</v>
      </c>
    </row>
    <row r="50" spans="2:33" ht="63.75" x14ac:dyDescent="0.3">
      <c r="B50" s="41"/>
      <c r="C50" s="320"/>
      <c r="D50" s="38" t="s">
        <v>54</v>
      </c>
      <c r="E50" s="341"/>
      <c r="F50" s="80" t="s">
        <v>320</v>
      </c>
      <c r="G50" s="76" t="s">
        <v>322</v>
      </c>
      <c r="H50" s="344"/>
      <c r="I50" s="344"/>
      <c r="J50" s="76" t="s">
        <v>332</v>
      </c>
      <c r="K50" s="78">
        <v>1</v>
      </c>
      <c r="L50" s="77">
        <v>0</v>
      </c>
      <c r="M50" s="126">
        <v>0</v>
      </c>
      <c r="N50" s="126">
        <v>0</v>
      </c>
      <c r="O50" s="126">
        <v>1</v>
      </c>
      <c r="P50" s="305"/>
      <c r="Q50" s="98" t="s">
        <v>376</v>
      </c>
      <c r="R50" s="97" t="s">
        <v>302</v>
      </c>
      <c r="S50" s="102" t="s">
        <v>358</v>
      </c>
      <c r="T50" s="90"/>
      <c r="U50" s="157" t="s">
        <v>376</v>
      </c>
      <c r="V50" s="134" t="s">
        <v>302</v>
      </c>
      <c r="W50" s="137" t="s">
        <v>358</v>
      </c>
      <c r="X50" s="167"/>
      <c r="Y50" s="167"/>
      <c r="Z50" s="178" t="s">
        <v>302</v>
      </c>
      <c r="AA50" s="202" t="s">
        <v>919</v>
      </c>
      <c r="AB50" s="205"/>
      <c r="AC50" s="204" t="s">
        <v>1162</v>
      </c>
      <c r="AD50" s="231">
        <v>1</v>
      </c>
      <c r="AE50" s="202" t="s">
        <v>1163</v>
      </c>
      <c r="AF50" s="254" t="s">
        <v>1164</v>
      </c>
      <c r="AG50" s="204" t="s">
        <v>1162</v>
      </c>
    </row>
    <row r="51" spans="2:33" ht="178.5" x14ac:dyDescent="0.3">
      <c r="B51" s="41"/>
      <c r="C51" s="320"/>
      <c r="D51" s="38" t="s">
        <v>54</v>
      </c>
      <c r="E51" s="341"/>
      <c r="F51" s="80" t="s">
        <v>323</v>
      </c>
      <c r="G51" s="76" t="s">
        <v>324</v>
      </c>
      <c r="H51" s="344"/>
      <c r="I51" s="344"/>
      <c r="J51" s="76" t="s">
        <v>333</v>
      </c>
      <c r="K51" s="78">
        <v>1</v>
      </c>
      <c r="L51" s="77">
        <v>0</v>
      </c>
      <c r="M51" s="126">
        <v>0.3</v>
      </c>
      <c r="N51" s="126">
        <v>0.7</v>
      </c>
      <c r="O51" s="126">
        <v>1</v>
      </c>
      <c r="P51" s="305"/>
      <c r="Q51" s="98" t="s">
        <v>377</v>
      </c>
      <c r="R51" s="97" t="s">
        <v>302</v>
      </c>
      <c r="S51" s="102" t="s">
        <v>358</v>
      </c>
      <c r="T51" s="90"/>
      <c r="U51" s="137" t="s">
        <v>644</v>
      </c>
      <c r="V51" s="134">
        <v>0.33</v>
      </c>
      <c r="W51" s="137" t="s">
        <v>645</v>
      </c>
      <c r="X51" s="137" t="s">
        <v>646</v>
      </c>
      <c r="Y51" s="202" t="s">
        <v>920</v>
      </c>
      <c r="Z51" s="178">
        <v>0.75</v>
      </c>
      <c r="AA51" s="202" t="s">
        <v>921</v>
      </c>
      <c r="AB51" s="203" t="s">
        <v>922</v>
      </c>
      <c r="AC51" s="202" t="s">
        <v>1165</v>
      </c>
      <c r="AD51" s="231">
        <v>1</v>
      </c>
      <c r="AE51" s="259" t="s">
        <v>1166</v>
      </c>
      <c r="AF51" s="254" t="s">
        <v>1167</v>
      </c>
      <c r="AG51" s="202" t="s">
        <v>1165</v>
      </c>
    </row>
    <row r="52" spans="2:33" ht="409.5" x14ac:dyDescent="0.3">
      <c r="B52" s="41"/>
      <c r="C52" s="320"/>
      <c r="D52" s="38" t="s">
        <v>54</v>
      </c>
      <c r="E52" s="341"/>
      <c r="F52" s="80" t="s">
        <v>313</v>
      </c>
      <c r="G52" s="76" t="s">
        <v>324</v>
      </c>
      <c r="H52" s="344"/>
      <c r="I52" s="344"/>
      <c r="J52" s="76" t="s">
        <v>334</v>
      </c>
      <c r="K52" s="78">
        <v>1</v>
      </c>
      <c r="L52" s="77">
        <v>0.5</v>
      </c>
      <c r="M52" s="126">
        <v>0.7</v>
      </c>
      <c r="N52" s="224">
        <v>0.75</v>
      </c>
      <c r="O52" s="126">
        <v>1</v>
      </c>
      <c r="P52" s="305"/>
      <c r="Q52" s="98" t="s">
        <v>378</v>
      </c>
      <c r="R52" s="97">
        <v>0.5</v>
      </c>
      <c r="S52" s="102" t="s">
        <v>379</v>
      </c>
      <c r="T52" s="90" t="s">
        <v>380</v>
      </c>
      <c r="U52" s="158" t="s">
        <v>647</v>
      </c>
      <c r="V52" s="134">
        <v>0.7</v>
      </c>
      <c r="W52" s="158" t="s">
        <v>648</v>
      </c>
      <c r="X52" s="137" t="s">
        <v>649</v>
      </c>
      <c r="Y52" s="202" t="s">
        <v>923</v>
      </c>
      <c r="Z52" s="178">
        <v>0.75</v>
      </c>
      <c r="AA52" s="202" t="s">
        <v>924</v>
      </c>
      <c r="AB52" s="203" t="s">
        <v>925</v>
      </c>
      <c r="AC52" s="202" t="s">
        <v>1168</v>
      </c>
      <c r="AD52" s="231">
        <v>1</v>
      </c>
      <c r="AE52" s="253" t="s">
        <v>1169</v>
      </c>
      <c r="AF52" s="254" t="s">
        <v>1170</v>
      </c>
      <c r="AG52" s="202" t="s">
        <v>1168</v>
      </c>
    </row>
    <row r="53" spans="2:33" ht="409.5" x14ac:dyDescent="0.3">
      <c r="B53" s="41" t="s">
        <v>265</v>
      </c>
      <c r="C53" s="320"/>
      <c r="D53" s="38" t="s">
        <v>52</v>
      </c>
      <c r="E53" s="340" t="s">
        <v>113</v>
      </c>
      <c r="F53" s="38" t="s">
        <v>289</v>
      </c>
      <c r="G53" s="81" t="s">
        <v>290</v>
      </c>
      <c r="H53" s="344"/>
      <c r="I53" s="344"/>
      <c r="J53" s="38" t="s">
        <v>298</v>
      </c>
      <c r="K53" s="62">
        <v>1</v>
      </c>
      <c r="L53" s="62">
        <v>0.1</v>
      </c>
      <c r="M53" s="62">
        <v>0.3</v>
      </c>
      <c r="N53" s="62">
        <v>0.6</v>
      </c>
      <c r="O53" s="62">
        <v>1</v>
      </c>
      <c r="P53" s="299">
        <v>8530384878</v>
      </c>
      <c r="Q53" s="98" t="s">
        <v>381</v>
      </c>
      <c r="R53" s="97">
        <f>23/153</f>
        <v>0.15032679738562091</v>
      </c>
      <c r="S53" s="102" t="s">
        <v>382</v>
      </c>
      <c r="T53" s="90" t="s">
        <v>383</v>
      </c>
      <c r="U53" s="161" t="s">
        <v>858</v>
      </c>
      <c r="V53" s="134">
        <v>0.31</v>
      </c>
      <c r="W53" s="161" t="s">
        <v>650</v>
      </c>
      <c r="X53" s="137" t="s">
        <v>651</v>
      </c>
      <c r="Y53" s="206" t="s">
        <v>926</v>
      </c>
      <c r="Z53" s="178">
        <v>0.62</v>
      </c>
      <c r="AA53" s="207" t="s">
        <v>927</v>
      </c>
      <c r="AB53" s="203" t="s">
        <v>928</v>
      </c>
      <c r="AC53" s="272" t="s">
        <v>1362</v>
      </c>
      <c r="AD53" s="231">
        <v>1.02</v>
      </c>
      <c r="AE53" s="202" t="s">
        <v>1172</v>
      </c>
      <c r="AF53" s="251" t="s">
        <v>1173</v>
      </c>
      <c r="AG53" s="206" t="s">
        <v>1171</v>
      </c>
    </row>
    <row r="54" spans="2:33" ht="409.5" x14ac:dyDescent="0.3">
      <c r="B54" s="41" t="s">
        <v>265</v>
      </c>
      <c r="C54" s="320"/>
      <c r="D54" s="38" t="s">
        <v>54</v>
      </c>
      <c r="E54" s="341"/>
      <c r="F54" s="38" t="s">
        <v>291</v>
      </c>
      <c r="G54" s="76" t="s">
        <v>260</v>
      </c>
      <c r="H54" s="344"/>
      <c r="I54" s="344"/>
      <c r="J54" s="38" t="s">
        <v>299</v>
      </c>
      <c r="K54" s="62">
        <v>1</v>
      </c>
      <c r="L54" s="62">
        <v>0.1</v>
      </c>
      <c r="M54" s="62">
        <v>0.3</v>
      </c>
      <c r="N54" s="62">
        <v>0.6</v>
      </c>
      <c r="O54" s="62">
        <v>1</v>
      </c>
      <c r="P54" s="300"/>
      <c r="Q54" s="98" t="s">
        <v>384</v>
      </c>
      <c r="R54" s="97">
        <v>0.2</v>
      </c>
      <c r="S54" s="102" t="s">
        <v>385</v>
      </c>
      <c r="T54" s="90" t="s">
        <v>386</v>
      </c>
      <c r="U54" s="158" t="s">
        <v>652</v>
      </c>
      <c r="V54" s="134">
        <v>0.48</v>
      </c>
      <c r="W54" s="137" t="s">
        <v>653</v>
      </c>
      <c r="X54" s="137" t="s">
        <v>654</v>
      </c>
      <c r="Y54" s="202" t="s">
        <v>929</v>
      </c>
      <c r="Z54" s="178">
        <v>0.62</v>
      </c>
      <c r="AA54" s="202" t="s">
        <v>930</v>
      </c>
      <c r="AB54" s="203" t="s">
        <v>931</v>
      </c>
      <c r="AC54" s="202" t="s">
        <v>1363</v>
      </c>
      <c r="AD54" s="231" t="s">
        <v>1175</v>
      </c>
      <c r="AE54" s="202" t="s">
        <v>1176</v>
      </c>
      <c r="AF54" s="251" t="s">
        <v>1177</v>
      </c>
      <c r="AG54" s="202" t="s">
        <v>1174</v>
      </c>
    </row>
    <row r="55" spans="2:33" ht="409.5" x14ac:dyDescent="0.3">
      <c r="B55" s="41" t="s">
        <v>265</v>
      </c>
      <c r="C55" s="320"/>
      <c r="D55" s="38" t="s">
        <v>54</v>
      </c>
      <c r="E55" s="341"/>
      <c r="F55" s="38" t="s">
        <v>292</v>
      </c>
      <c r="G55" s="76" t="s">
        <v>293</v>
      </c>
      <c r="H55" s="344"/>
      <c r="I55" s="344"/>
      <c r="J55" s="38" t="s">
        <v>300</v>
      </c>
      <c r="K55" s="62">
        <v>1</v>
      </c>
      <c r="L55" s="62">
        <v>0.1</v>
      </c>
      <c r="M55" s="62">
        <v>0.3</v>
      </c>
      <c r="N55" s="62">
        <v>0.6</v>
      </c>
      <c r="O55" s="62">
        <v>1</v>
      </c>
      <c r="P55" s="300"/>
      <c r="Q55" s="98" t="s">
        <v>387</v>
      </c>
      <c r="R55" s="97">
        <v>0.11</v>
      </c>
      <c r="S55" s="102" t="s">
        <v>388</v>
      </c>
      <c r="T55" s="90" t="s">
        <v>389</v>
      </c>
      <c r="U55" s="158" t="s">
        <v>669</v>
      </c>
      <c r="V55" s="134">
        <v>0.3</v>
      </c>
      <c r="W55" s="137" t="s">
        <v>670</v>
      </c>
      <c r="X55" s="137" t="s">
        <v>655</v>
      </c>
      <c r="Y55" s="202" t="s">
        <v>932</v>
      </c>
      <c r="Z55" s="178">
        <v>0.6</v>
      </c>
      <c r="AA55" s="202" t="s">
        <v>933</v>
      </c>
      <c r="AB55" s="203" t="s">
        <v>934</v>
      </c>
      <c r="AC55" s="202" t="s">
        <v>1364</v>
      </c>
      <c r="AD55" s="231">
        <v>1.05</v>
      </c>
      <c r="AE55" s="202" t="s">
        <v>1179</v>
      </c>
      <c r="AF55" s="251" t="s">
        <v>1180</v>
      </c>
      <c r="AG55" s="202" t="s">
        <v>1178</v>
      </c>
    </row>
    <row r="56" spans="2:33" ht="409.5" x14ac:dyDescent="0.3">
      <c r="B56" s="41" t="s">
        <v>265</v>
      </c>
      <c r="C56" s="320"/>
      <c r="D56" s="38" t="s">
        <v>52</v>
      </c>
      <c r="E56" s="341"/>
      <c r="F56" s="38" t="s">
        <v>294</v>
      </c>
      <c r="G56" s="76" t="s">
        <v>295</v>
      </c>
      <c r="H56" s="344"/>
      <c r="I56" s="344"/>
      <c r="J56" s="38" t="s">
        <v>301</v>
      </c>
      <c r="K56" s="39">
        <v>1</v>
      </c>
      <c r="L56" s="39">
        <v>0</v>
      </c>
      <c r="M56" s="39">
        <v>0.3</v>
      </c>
      <c r="N56" s="39">
        <v>0.6</v>
      </c>
      <c r="O56" s="39">
        <v>1</v>
      </c>
      <c r="P56" s="300"/>
      <c r="Q56" s="98" t="s">
        <v>390</v>
      </c>
      <c r="R56" s="97" t="s">
        <v>302</v>
      </c>
      <c r="S56" s="102" t="s">
        <v>391</v>
      </c>
      <c r="T56" s="90"/>
      <c r="U56" s="158" t="s">
        <v>662</v>
      </c>
      <c r="V56" s="134">
        <v>0.37</v>
      </c>
      <c r="W56" s="158" t="s">
        <v>656</v>
      </c>
      <c r="X56" s="136" t="s">
        <v>657</v>
      </c>
      <c r="Y56" s="208" t="s">
        <v>935</v>
      </c>
      <c r="Z56" s="178">
        <v>0.71</v>
      </c>
      <c r="AA56" s="209" t="s">
        <v>936</v>
      </c>
      <c r="AB56" s="203" t="s">
        <v>937</v>
      </c>
      <c r="AC56" s="208" t="s">
        <v>1181</v>
      </c>
      <c r="AD56" s="231">
        <v>1</v>
      </c>
      <c r="AE56" s="202" t="s">
        <v>1182</v>
      </c>
      <c r="AF56" s="260" t="s">
        <v>937</v>
      </c>
      <c r="AG56" s="208" t="s">
        <v>1181</v>
      </c>
    </row>
    <row r="57" spans="2:33" ht="409.5" x14ac:dyDescent="0.3">
      <c r="B57" s="41" t="s">
        <v>265</v>
      </c>
      <c r="C57" s="320"/>
      <c r="D57" s="38" t="s">
        <v>52</v>
      </c>
      <c r="E57" s="342"/>
      <c r="F57" s="38" t="s">
        <v>296</v>
      </c>
      <c r="G57" s="76" t="s">
        <v>297</v>
      </c>
      <c r="H57" s="345"/>
      <c r="I57" s="345"/>
      <c r="J57" s="38" t="s">
        <v>296</v>
      </c>
      <c r="K57" s="224">
        <v>0.55000000000000004</v>
      </c>
      <c r="L57" s="224">
        <v>0.1</v>
      </c>
      <c r="M57" s="224">
        <v>0.5</v>
      </c>
      <c r="N57" s="224">
        <v>0.55000000000000004</v>
      </c>
      <c r="O57" s="224">
        <v>0</v>
      </c>
      <c r="P57" s="301"/>
      <c r="Q57" s="98" t="s">
        <v>392</v>
      </c>
      <c r="R57" s="97">
        <v>0.2</v>
      </c>
      <c r="S57" s="102" t="s">
        <v>393</v>
      </c>
      <c r="T57" s="90" t="s">
        <v>394</v>
      </c>
      <c r="U57" s="158" t="s">
        <v>660</v>
      </c>
      <c r="V57" s="134">
        <v>0.5</v>
      </c>
      <c r="W57" s="158" t="s">
        <v>659</v>
      </c>
      <c r="X57" s="136" t="s">
        <v>658</v>
      </c>
      <c r="Y57" s="210" t="s">
        <v>938</v>
      </c>
      <c r="Z57" s="178">
        <v>0.55000000000000004</v>
      </c>
      <c r="AA57" s="202" t="s">
        <v>939</v>
      </c>
      <c r="AB57" s="203" t="s">
        <v>940</v>
      </c>
      <c r="AC57" s="228" t="s">
        <v>804</v>
      </c>
      <c r="AD57" s="231" t="s">
        <v>804</v>
      </c>
      <c r="AE57" s="228" t="s">
        <v>804</v>
      </c>
      <c r="AF57" s="273" t="s">
        <v>804</v>
      </c>
      <c r="AG57" s="261" t="s">
        <v>804</v>
      </c>
    </row>
    <row r="58" spans="2:33" ht="105.75" customHeight="1" x14ac:dyDescent="0.3">
      <c r="B58" s="318" t="s">
        <v>265</v>
      </c>
      <c r="C58" s="364" t="s">
        <v>137</v>
      </c>
      <c r="D58" s="38" t="s">
        <v>40</v>
      </c>
      <c r="E58" s="318" t="s">
        <v>115</v>
      </c>
      <c r="F58" s="312" t="s">
        <v>230</v>
      </c>
      <c r="G58" s="37" t="s">
        <v>116</v>
      </c>
      <c r="H58" s="45">
        <v>43845</v>
      </c>
      <c r="I58" s="45">
        <v>44180</v>
      </c>
      <c r="J58" s="63" t="s">
        <v>117</v>
      </c>
      <c r="K58" s="39" t="s">
        <v>118</v>
      </c>
      <c r="L58" s="46">
        <v>0.25</v>
      </c>
      <c r="M58" s="46">
        <v>0.25</v>
      </c>
      <c r="N58" s="46">
        <v>0.25</v>
      </c>
      <c r="O58" s="46">
        <v>0.25</v>
      </c>
      <c r="P58" s="59">
        <v>338022302</v>
      </c>
      <c r="Q58" s="112" t="s">
        <v>612</v>
      </c>
      <c r="R58" s="97">
        <v>0.25</v>
      </c>
      <c r="S58" s="102" t="s">
        <v>439</v>
      </c>
      <c r="T58" s="90" t="s">
        <v>440</v>
      </c>
      <c r="U58" s="153" t="s">
        <v>722</v>
      </c>
      <c r="V58" s="134">
        <v>0.25</v>
      </c>
      <c r="W58" s="153" t="s">
        <v>723</v>
      </c>
      <c r="X58" s="153" t="s">
        <v>724</v>
      </c>
      <c r="Y58" s="151" t="s">
        <v>1001</v>
      </c>
      <c r="Z58" s="178">
        <v>0.25</v>
      </c>
      <c r="AA58" s="151" t="s">
        <v>1002</v>
      </c>
      <c r="AB58" s="151" t="s">
        <v>1003</v>
      </c>
      <c r="AC58" s="182" t="s">
        <v>1356</v>
      </c>
      <c r="AD58" s="248">
        <v>0.25</v>
      </c>
      <c r="AE58" s="182" t="s">
        <v>1357</v>
      </c>
      <c r="AF58" s="262"/>
      <c r="AG58" s="182" t="s">
        <v>1356</v>
      </c>
    </row>
    <row r="59" spans="2:33" ht="105.75" customHeight="1" x14ac:dyDescent="0.3">
      <c r="B59" s="318"/>
      <c r="C59" s="365"/>
      <c r="D59" s="38" t="s">
        <v>40</v>
      </c>
      <c r="E59" s="318"/>
      <c r="F59" s="313"/>
      <c r="G59" s="37" t="s">
        <v>119</v>
      </c>
      <c r="H59" s="45">
        <v>43845</v>
      </c>
      <c r="I59" s="45">
        <v>44180</v>
      </c>
      <c r="J59" s="63" t="s">
        <v>120</v>
      </c>
      <c r="K59" s="39" t="s">
        <v>121</v>
      </c>
      <c r="L59" s="124">
        <v>0</v>
      </c>
      <c r="M59" s="46">
        <v>0.5</v>
      </c>
      <c r="N59" s="124">
        <v>0</v>
      </c>
      <c r="O59" s="46">
        <v>0.5</v>
      </c>
      <c r="P59" s="58"/>
      <c r="Q59" s="112" t="s">
        <v>302</v>
      </c>
      <c r="R59" s="97">
        <v>0.1</v>
      </c>
      <c r="S59" s="102" t="s">
        <v>613</v>
      </c>
      <c r="T59" s="90" t="s">
        <v>442</v>
      </c>
      <c r="U59" s="153" t="s">
        <v>441</v>
      </c>
      <c r="V59" s="162">
        <v>0.25</v>
      </c>
      <c r="W59" s="153" t="s">
        <v>725</v>
      </c>
      <c r="X59" s="153" t="s">
        <v>726</v>
      </c>
      <c r="Y59" s="151"/>
      <c r="Z59" s="178">
        <v>0</v>
      </c>
      <c r="AA59" s="83" t="s">
        <v>1004</v>
      </c>
      <c r="AB59" s="83" t="s">
        <v>1005</v>
      </c>
      <c r="AC59" s="182" t="s">
        <v>1358</v>
      </c>
      <c r="AD59" s="248">
        <v>0.5</v>
      </c>
      <c r="AE59" s="182" t="s">
        <v>1358</v>
      </c>
      <c r="AF59" s="262" t="s">
        <v>1359</v>
      </c>
      <c r="AG59" s="182" t="s">
        <v>1358</v>
      </c>
    </row>
    <row r="60" spans="2:33" ht="105.75" customHeight="1" x14ac:dyDescent="0.3">
      <c r="B60" s="41" t="s">
        <v>265</v>
      </c>
      <c r="C60" s="319" t="s">
        <v>136</v>
      </c>
      <c r="D60" s="38" t="s">
        <v>41</v>
      </c>
      <c r="E60" s="318" t="s">
        <v>122</v>
      </c>
      <c r="F60" s="312" t="s">
        <v>259</v>
      </c>
      <c r="G60" s="47" t="s">
        <v>123</v>
      </c>
      <c r="H60" s="45">
        <v>43922</v>
      </c>
      <c r="I60" s="45">
        <v>44180</v>
      </c>
      <c r="J60" s="67" t="s">
        <v>124</v>
      </c>
      <c r="K60" s="39">
        <v>1</v>
      </c>
      <c r="L60" s="39">
        <v>0</v>
      </c>
      <c r="M60" s="39">
        <v>0.25</v>
      </c>
      <c r="N60" s="39">
        <v>0.75</v>
      </c>
      <c r="O60" s="39">
        <v>1</v>
      </c>
      <c r="P60" s="299">
        <v>1371037560</v>
      </c>
      <c r="Q60" s="112" t="s">
        <v>441</v>
      </c>
      <c r="R60" s="97">
        <v>0</v>
      </c>
      <c r="S60" s="102" t="s">
        <v>443</v>
      </c>
      <c r="T60" s="90"/>
      <c r="U60" s="153" t="s">
        <v>727</v>
      </c>
      <c r="V60" s="134">
        <v>0.25</v>
      </c>
      <c r="W60" s="153" t="s">
        <v>728</v>
      </c>
      <c r="X60" s="153" t="s">
        <v>729</v>
      </c>
      <c r="Y60" s="151" t="s">
        <v>1006</v>
      </c>
      <c r="Z60" s="178">
        <v>1</v>
      </c>
      <c r="AA60" s="83" t="s">
        <v>1007</v>
      </c>
      <c r="AB60" s="83" t="s">
        <v>1008</v>
      </c>
      <c r="AC60" s="151" t="s">
        <v>1304</v>
      </c>
      <c r="AD60" s="231">
        <v>1</v>
      </c>
      <c r="AE60" s="83" t="s">
        <v>1351</v>
      </c>
      <c r="AF60" s="83" t="s">
        <v>1008</v>
      </c>
      <c r="AG60" s="151" t="s">
        <v>1304</v>
      </c>
    </row>
    <row r="61" spans="2:33" ht="105.75" customHeight="1" x14ac:dyDescent="0.3">
      <c r="B61" s="41" t="s">
        <v>265</v>
      </c>
      <c r="C61" s="320"/>
      <c r="D61" s="38" t="s">
        <v>41</v>
      </c>
      <c r="E61" s="318"/>
      <c r="F61" s="314"/>
      <c r="G61" s="63" t="s">
        <v>125</v>
      </c>
      <c r="H61" s="45">
        <v>43845</v>
      </c>
      <c r="I61" s="45">
        <v>44196</v>
      </c>
      <c r="J61" s="67" t="s">
        <v>126</v>
      </c>
      <c r="K61" s="43">
        <v>1</v>
      </c>
      <c r="L61" s="43">
        <v>1</v>
      </c>
      <c r="M61" s="43">
        <v>1</v>
      </c>
      <c r="N61" s="43">
        <v>1</v>
      </c>
      <c r="O61" s="43">
        <v>1</v>
      </c>
      <c r="P61" s="300"/>
      <c r="Q61" s="112" t="s">
        <v>590</v>
      </c>
      <c r="R61" s="97">
        <v>1</v>
      </c>
      <c r="S61" s="102" t="s">
        <v>445</v>
      </c>
      <c r="T61" s="90" t="s">
        <v>446</v>
      </c>
      <c r="U61" s="153" t="s">
        <v>444</v>
      </c>
      <c r="V61" s="134">
        <v>1</v>
      </c>
      <c r="W61" s="153" t="s">
        <v>730</v>
      </c>
      <c r="X61" s="153" t="s">
        <v>731</v>
      </c>
      <c r="Y61" s="151" t="s">
        <v>444</v>
      </c>
      <c r="Z61" s="178">
        <v>1</v>
      </c>
      <c r="AA61" s="83" t="s">
        <v>1009</v>
      </c>
      <c r="AB61" s="83" t="s">
        <v>731</v>
      </c>
      <c r="AC61" s="151" t="s">
        <v>444</v>
      </c>
      <c r="AD61" s="231">
        <v>1</v>
      </c>
      <c r="AE61" s="83" t="s">
        <v>1352</v>
      </c>
      <c r="AF61" s="83" t="s">
        <v>731</v>
      </c>
      <c r="AG61" s="151" t="s">
        <v>444</v>
      </c>
    </row>
    <row r="62" spans="2:33" ht="105.75" customHeight="1" x14ac:dyDescent="0.3">
      <c r="B62" s="41" t="s">
        <v>265</v>
      </c>
      <c r="C62" s="320"/>
      <c r="D62" s="38" t="s">
        <v>41</v>
      </c>
      <c r="E62" s="318"/>
      <c r="F62" s="314"/>
      <c r="G62" s="63" t="s">
        <v>127</v>
      </c>
      <c r="H62" s="45">
        <v>43845</v>
      </c>
      <c r="I62" s="45">
        <v>43921</v>
      </c>
      <c r="J62" s="67" t="s">
        <v>128</v>
      </c>
      <c r="K62" s="43">
        <v>1</v>
      </c>
      <c r="L62" s="43">
        <v>1</v>
      </c>
      <c r="M62" s="43">
        <v>0</v>
      </c>
      <c r="N62" s="43">
        <v>0</v>
      </c>
      <c r="O62" s="43">
        <v>0</v>
      </c>
      <c r="P62" s="300"/>
      <c r="Q62" s="112" t="s">
        <v>444</v>
      </c>
      <c r="R62" s="97" t="s">
        <v>302</v>
      </c>
      <c r="S62" s="102" t="s">
        <v>447</v>
      </c>
      <c r="T62" s="90" t="s">
        <v>448</v>
      </c>
      <c r="U62" s="153" t="s">
        <v>444</v>
      </c>
      <c r="V62" s="134">
        <v>1</v>
      </c>
      <c r="W62" s="153" t="s">
        <v>732</v>
      </c>
      <c r="X62" s="153" t="s">
        <v>448</v>
      </c>
      <c r="Y62" s="151" t="s">
        <v>444</v>
      </c>
      <c r="Z62" s="178">
        <v>1</v>
      </c>
      <c r="AA62" s="83" t="s">
        <v>732</v>
      </c>
      <c r="AB62" s="83" t="s">
        <v>448</v>
      </c>
      <c r="AC62" s="151" t="s">
        <v>444</v>
      </c>
      <c r="AD62" s="231">
        <v>1</v>
      </c>
      <c r="AE62" s="83" t="s">
        <v>732</v>
      </c>
      <c r="AF62" s="83" t="s">
        <v>448</v>
      </c>
      <c r="AG62" s="151" t="s">
        <v>444</v>
      </c>
    </row>
    <row r="63" spans="2:33" ht="105.75" customHeight="1" x14ac:dyDescent="0.3">
      <c r="B63" s="41" t="s">
        <v>265</v>
      </c>
      <c r="C63" s="320"/>
      <c r="D63" s="38" t="s">
        <v>41</v>
      </c>
      <c r="E63" s="318"/>
      <c r="F63" s="314"/>
      <c r="G63" s="63" t="s">
        <v>129</v>
      </c>
      <c r="H63" s="45">
        <v>43845</v>
      </c>
      <c r="I63" s="45">
        <v>43921</v>
      </c>
      <c r="J63" s="67" t="s">
        <v>130</v>
      </c>
      <c r="K63" s="43">
        <v>1</v>
      </c>
      <c r="L63" s="43">
        <v>1</v>
      </c>
      <c r="M63" s="43">
        <v>0</v>
      </c>
      <c r="N63" s="43">
        <v>0</v>
      </c>
      <c r="O63" s="43">
        <v>0</v>
      </c>
      <c r="P63" s="301"/>
      <c r="Q63" s="112" t="s">
        <v>592</v>
      </c>
      <c r="R63" s="97" t="s">
        <v>571</v>
      </c>
      <c r="S63" s="102" t="s">
        <v>449</v>
      </c>
      <c r="T63" s="90" t="s">
        <v>450</v>
      </c>
      <c r="U63" s="153" t="s">
        <v>444</v>
      </c>
      <c r="V63" s="134">
        <v>1</v>
      </c>
      <c r="W63" s="153" t="s">
        <v>733</v>
      </c>
      <c r="X63" s="153" t="s">
        <v>450</v>
      </c>
      <c r="Y63" s="151" t="s">
        <v>444</v>
      </c>
      <c r="Z63" s="178">
        <v>1</v>
      </c>
      <c r="AA63" s="83" t="s">
        <v>733</v>
      </c>
      <c r="AB63" s="83" t="s">
        <v>450</v>
      </c>
      <c r="AC63" s="151" t="s">
        <v>444</v>
      </c>
      <c r="AD63" s="231">
        <v>1</v>
      </c>
      <c r="AE63" s="83" t="s">
        <v>733</v>
      </c>
      <c r="AF63" s="83" t="s">
        <v>450</v>
      </c>
      <c r="AG63" s="151" t="s">
        <v>444</v>
      </c>
    </row>
    <row r="64" spans="2:33" ht="105.75" customHeight="1" x14ac:dyDescent="0.3">
      <c r="B64" s="41" t="s">
        <v>265</v>
      </c>
      <c r="C64" s="320"/>
      <c r="D64" s="38" t="s">
        <v>41</v>
      </c>
      <c r="E64" s="318" t="s">
        <v>122</v>
      </c>
      <c r="F64" s="314"/>
      <c r="G64" s="63" t="s">
        <v>131</v>
      </c>
      <c r="H64" s="45">
        <v>43845</v>
      </c>
      <c r="I64" s="45">
        <v>44196</v>
      </c>
      <c r="J64" s="67" t="s">
        <v>132</v>
      </c>
      <c r="K64" s="43">
        <v>1</v>
      </c>
      <c r="L64" s="43">
        <v>0.25</v>
      </c>
      <c r="M64" s="43">
        <v>0.5</v>
      </c>
      <c r="N64" s="43">
        <v>0.75</v>
      </c>
      <c r="O64" s="43">
        <v>1</v>
      </c>
      <c r="P64" s="58"/>
      <c r="Q64" s="112" t="s">
        <v>451</v>
      </c>
      <c r="R64" s="97">
        <v>0.25</v>
      </c>
      <c r="S64" s="102" t="s">
        <v>452</v>
      </c>
      <c r="T64" s="90" t="s">
        <v>453</v>
      </c>
      <c r="U64" s="153" t="s">
        <v>734</v>
      </c>
      <c r="V64" s="134">
        <v>1.1200000000000001</v>
      </c>
      <c r="W64" s="153" t="s">
        <v>735</v>
      </c>
      <c r="X64" s="153" t="s">
        <v>736</v>
      </c>
      <c r="Y64" s="151" t="s">
        <v>1010</v>
      </c>
      <c r="Z64" s="178">
        <v>1</v>
      </c>
      <c r="AA64" s="83" t="s">
        <v>1011</v>
      </c>
      <c r="AB64" s="83" t="s">
        <v>1012</v>
      </c>
      <c r="AC64" s="151" t="s">
        <v>1305</v>
      </c>
      <c r="AD64" s="231">
        <v>1</v>
      </c>
      <c r="AE64" s="83" t="s">
        <v>1306</v>
      </c>
      <c r="AF64" s="83" t="s">
        <v>1012</v>
      </c>
      <c r="AG64" s="151" t="s">
        <v>1305</v>
      </c>
    </row>
    <row r="65" spans="2:33" ht="192" customHeight="1" x14ac:dyDescent="0.3">
      <c r="B65" s="41" t="s">
        <v>265</v>
      </c>
      <c r="C65" s="320"/>
      <c r="D65" s="38" t="s">
        <v>41</v>
      </c>
      <c r="E65" s="318"/>
      <c r="F65" s="314"/>
      <c r="G65" s="63" t="s">
        <v>248</v>
      </c>
      <c r="H65" s="45">
        <v>43845</v>
      </c>
      <c r="I65" s="45">
        <v>44196</v>
      </c>
      <c r="J65" s="67" t="s">
        <v>133</v>
      </c>
      <c r="K65" s="43">
        <v>1</v>
      </c>
      <c r="L65" s="43">
        <v>0.25</v>
      </c>
      <c r="M65" s="43">
        <v>0.5</v>
      </c>
      <c r="N65" s="43">
        <v>0.75</v>
      </c>
      <c r="O65" s="43">
        <v>1</v>
      </c>
      <c r="P65" s="58"/>
      <c r="Q65" s="112" t="s">
        <v>591</v>
      </c>
      <c r="R65" s="97">
        <v>0.25</v>
      </c>
      <c r="S65" s="102" t="s">
        <v>454</v>
      </c>
      <c r="T65" s="90" t="s">
        <v>455</v>
      </c>
      <c r="U65" s="153" t="s">
        <v>737</v>
      </c>
      <c r="V65" s="134">
        <v>1.08</v>
      </c>
      <c r="W65" s="153" t="s">
        <v>738</v>
      </c>
      <c r="X65" s="153" t="s">
        <v>739</v>
      </c>
      <c r="Y65" s="151" t="s">
        <v>1013</v>
      </c>
      <c r="Z65" s="178">
        <v>1</v>
      </c>
      <c r="AA65" s="83" t="s">
        <v>1014</v>
      </c>
      <c r="AB65" s="83" t="s">
        <v>1015</v>
      </c>
      <c r="AC65" s="151" t="s">
        <v>1307</v>
      </c>
      <c r="AD65" s="231">
        <v>1.28</v>
      </c>
      <c r="AE65" s="83" t="s">
        <v>1353</v>
      </c>
      <c r="AF65" s="83" t="s">
        <v>1015</v>
      </c>
      <c r="AG65" s="151" t="s">
        <v>1307</v>
      </c>
    </row>
    <row r="66" spans="2:33" ht="105.75" customHeight="1" x14ac:dyDescent="0.3">
      <c r="B66" s="41" t="s">
        <v>265</v>
      </c>
      <c r="C66" s="320"/>
      <c r="D66" s="38" t="s">
        <v>41</v>
      </c>
      <c r="E66" s="318"/>
      <c r="F66" s="313"/>
      <c r="G66" s="63" t="s">
        <v>134</v>
      </c>
      <c r="H66" s="45">
        <v>43845</v>
      </c>
      <c r="I66" s="45">
        <v>44196</v>
      </c>
      <c r="J66" s="64" t="s">
        <v>135</v>
      </c>
      <c r="K66" s="43">
        <v>1</v>
      </c>
      <c r="L66" s="43">
        <v>0.25</v>
      </c>
      <c r="M66" s="43">
        <v>0.5</v>
      </c>
      <c r="N66" s="43">
        <v>0.75</v>
      </c>
      <c r="O66" s="43">
        <v>1</v>
      </c>
      <c r="P66" s="58"/>
      <c r="Q66" s="112" t="s">
        <v>456</v>
      </c>
      <c r="R66" s="97">
        <v>1</v>
      </c>
      <c r="S66" s="102" t="s">
        <v>457</v>
      </c>
      <c r="T66" s="90" t="s">
        <v>458</v>
      </c>
      <c r="U66" s="153" t="s">
        <v>740</v>
      </c>
      <c r="V66" s="134">
        <v>1</v>
      </c>
      <c r="W66" s="153" t="s">
        <v>741</v>
      </c>
      <c r="X66" s="153" t="s">
        <v>742</v>
      </c>
      <c r="Y66" s="151" t="s">
        <v>1016</v>
      </c>
      <c r="Z66" s="178">
        <v>1</v>
      </c>
      <c r="AA66" s="83" t="s">
        <v>1017</v>
      </c>
      <c r="AB66" s="83" t="s">
        <v>742</v>
      </c>
      <c r="AC66" s="151" t="s">
        <v>1308</v>
      </c>
      <c r="AD66" s="235">
        <f>41/42</f>
        <v>0.97619047619047616</v>
      </c>
      <c r="AE66" s="83" t="s">
        <v>1309</v>
      </c>
      <c r="AF66" s="83" t="s">
        <v>742</v>
      </c>
      <c r="AG66" s="151" t="s">
        <v>1308</v>
      </c>
    </row>
    <row r="67" spans="2:33" s="33" customFormat="1" ht="105.75" customHeight="1" x14ac:dyDescent="0.2">
      <c r="B67" s="41" t="s">
        <v>265</v>
      </c>
      <c r="C67" s="330" t="s">
        <v>148</v>
      </c>
      <c r="D67" s="38" t="s">
        <v>42</v>
      </c>
      <c r="E67" s="312" t="s">
        <v>341</v>
      </c>
      <c r="F67" s="312" t="s">
        <v>339</v>
      </c>
      <c r="G67" s="60" t="s">
        <v>138</v>
      </c>
      <c r="H67" s="45">
        <v>43831</v>
      </c>
      <c r="I67" s="45">
        <v>44196</v>
      </c>
      <c r="J67" s="326" t="s">
        <v>139</v>
      </c>
      <c r="K67" s="39">
        <v>0.3</v>
      </c>
      <c r="L67" s="39">
        <v>0.05</v>
      </c>
      <c r="M67" s="39">
        <v>0.1</v>
      </c>
      <c r="N67" s="39">
        <v>0.15</v>
      </c>
      <c r="O67" s="39">
        <v>0.3</v>
      </c>
      <c r="P67" s="299">
        <v>5791087300</v>
      </c>
      <c r="Q67" s="113" t="s">
        <v>483</v>
      </c>
      <c r="R67" s="97">
        <v>0.23</v>
      </c>
      <c r="S67" s="103" t="s">
        <v>459</v>
      </c>
      <c r="T67" s="93" t="s">
        <v>460</v>
      </c>
      <c r="U67" s="153" t="s">
        <v>881</v>
      </c>
      <c r="V67" s="134">
        <f>+(((0.52212389380531)*100)*(46.5%))/100</f>
        <v>0.24278761061946916</v>
      </c>
      <c r="W67" s="153" t="s">
        <v>743</v>
      </c>
      <c r="X67" s="153" t="s">
        <v>744</v>
      </c>
      <c r="Y67" s="188" t="s">
        <v>1127</v>
      </c>
      <c r="Z67" s="178">
        <v>0.29599999999999999</v>
      </c>
      <c r="AA67" s="151" t="s">
        <v>1018</v>
      </c>
      <c r="AB67" s="189" t="s">
        <v>1019</v>
      </c>
      <c r="AC67" s="188" t="s">
        <v>1271</v>
      </c>
      <c r="AD67" s="231">
        <v>0.32100000000000001</v>
      </c>
      <c r="AE67" s="151" t="s">
        <v>1272</v>
      </c>
      <c r="AF67" s="189" t="s">
        <v>1273</v>
      </c>
      <c r="AG67" s="188" t="s">
        <v>1271</v>
      </c>
    </row>
    <row r="68" spans="2:33" s="33" customFormat="1" ht="105" customHeight="1" x14ac:dyDescent="0.2">
      <c r="B68" s="41" t="s">
        <v>265</v>
      </c>
      <c r="C68" s="331"/>
      <c r="D68" s="38" t="s">
        <v>42</v>
      </c>
      <c r="E68" s="314"/>
      <c r="F68" s="314"/>
      <c r="G68" s="60" t="s">
        <v>140</v>
      </c>
      <c r="H68" s="45">
        <v>43831</v>
      </c>
      <c r="I68" s="45">
        <v>44196</v>
      </c>
      <c r="J68" s="326"/>
      <c r="K68" s="39">
        <v>1</v>
      </c>
      <c r="L68" s="39">
        <v>0</v>
      </c>
      <c r="M68" s="39">
        <v>0.5</v>
      </c>
      <c r="N68" s="39">
        <v>0.7</v>
      </c>
      <c r="O68" s="39">
        <v>1</v>
      </c>
      <c r="P68" s="300"/>
      <c r="Q68" s="113" t="s">
        <v>461</v>
      </c>
      <c r="R68" s="97">
        <v>0</v>
      </c>
      <c r="S68" s="103" t="s">
        <v>462</v>
      </c>
      <c r="T68" s="93" t="s">
        <v>463</v>
      </c>
      <c r="U68" s="153" t="s">
        <v>745</v>
      </c>
      <c r="V68" s="134">
        <v>0.4</v>
      </c>
      <c r="W68" s="153" t="s">
        <v>746</v>
      </c>
      <c r="X68" s="153" t="s">
        <v>744</v>
      </c>
      <c r="Y68" s="151" t="s">
        <v>1020</v>
      </c>
      <c r="Z68" s="178">
        <v>0.7</v>
      </c>
      <c r="AA68" s="151" t="s">
        <v>1021</v>
      </c>
      <c r="AB68" s="189" t="s">
        <v>1022</v>
      </c>
      <c r="AC68" s="151" t="s">
        <v>1274</v>
      </c>
      <c r="AD68" s="231">
        <f>20/20</f>
        <v>1</v>
      </c>
      <c r="AE68" s="151" t="s">
        <v>1275</v>
      </c>
      <c r="AF68" s="189" t="s">
        <v>1276</v>
      </c>
      <c r="AG68" s="151" t="s">
        <v>1274</v>
      </c>
    </row>
    <row r="69" spans="2:33" s="33" customFormat="1" ht="116.1" customHeight="1" x14ac:dyDescent="0.2">
      <c r="B69" s="41" t="s">
        <v>265</v>
      </c>
      <c r="C69" s="331"/>
      <c r="D69" s="38" t="s">
        <v>42</v>
      </c>
      <c r="E69" s="313"/>
      <c r="F69" s="313"/>
      <c r="G69" s="60" t="s">
        <v>141</v>
      </c>
      <c r="H69" s="45">
        <v>43831</v>
      </c>
      <c r="I69" s="45">
        <v>44196</v>
      </c>
      <c r="J69" s="326"/>
      <c r="K69" s="39">
        <v>1</v>
      </c>
      <c r="L69" s="39">
        <v>0</v>
      </c>
      <c r="M69" s="39">
        <v>0.5</v>
      </c>
      <c r="N69" s="39">
        <v>0.7</v>
      </c>
      <c r="O69" s="39">
        <v>1</v>
      </c>
      <c r="P69" s="301"/>
      <c r="Q69" s="113" t="s">
        <v>464</v>
      </c>
      <c r="R69" s="97">
        <v>0</v>
      </c>
      <c r="S69" s="103" t="s">
        <v>465</v>
      </c>
      <c r="T69" s="93" t="s">
        <v>463</v>
      </c>
      <c r="U69" s="153" t="s">
        <v>747</v>
      </c>
      <c r="V69" s="134">
        <v>0.4</v>
      </c>
      <c r="W69" s="153" t="s">
        <v>748</v>
      </c>
      <c r="X69" s="153" t="s">
        <v>744</v>
      </c>
      <c r="Y69" s="151" t="s">
        <v>1020</v>
      </c>
      <c r="Z69" s="178">
        <v>0.7</v>
      </c>
      <c r="AA69" s="151" t="s">
        <v>748</v>
      </c>
      <c r="AB69" s="189" t="s">
        <v>1022</v>
      </c>
      <c r="AC69" s="151" t="s">
        <v>1274</v>
      </c>
      <c r="AD69" s="231">
        <f>20/20</f>
        <v>1</v>
      </c>
      <c r="AE69" s="151" t="s">
        <v>1277</v>
      </c>
      <c r="AF69" s="189" t="s">
        <v>1276</v>
      </c>
      <c r="AG69" s="151" t="s">
        <v>1274</v>
      </c>
    </row>
    <row r="70" spans="2:33" s="33" customFormat="1" ht="105.75" customHeight="1" x14ac:dyDescent="0.2">
      <c r="B70" s="41" t="s">
        <v>265</v>
      </c>
      <c r="C70" s="331"/>
      <c r="D70" s="38" t="s">
        <v>42</v>
      </c>
      <c r="E70" s="312" t="s">
        <v>340</v>
      </c>
      <c r="F70" s="38" t="s">
        <v>342</v>
      </c>
      <c r="G70" s="60" t="s">
        <v>142</v>
      </c>
      <c r="H70" s="45">
        <v>43831</v>
      </c>
      <c r="I70" s="45">
        <v>44196</v>
      </c>
      <c r="J70" s="47" t="s">
        <v>143</v>
      </c>
      <c r="K70" s="39">
        <v>0.88</v>
      </c>
      <c r="L70" s="39">
        <v>0.2</v>
      </c>
      <c r="M70" s="39">
        <v>0.4</v>
      </c>
      <c r="N70" s="39">
        <v>0.7</v>
      </c>
      <c r="O70" s="39">
        <v>0.88</v>
      </c>
      <c r="P70" s="85">
        <v>991292692</v>
      </c>
      <c r="Q70" s="114" t="s">
        <v>466</v>
      </c>
      <c r="R70" s="97">
        <v>0.20012398955024549</v>
      </c>
      <c r="S70" s="103" t="s">
        <v>484</v>
      </c>
      <c r="T70" s="93" t="s">
        <v>467</v>
      </c>
      <c r="U70" s="153" t="s">
        <v>749</v>
      </c>
      <c r="V70" s="134">
        <f>27368239872/81178265772</f>
        <v>0.33713752827471527</v>
      </c>
      <c r="W70" s="153" t="s">
        <v>873</v>
      </c>
      <c r="X70" s="153" t="s">
        <v>467</v>
      </c>
      <c r="Y70" s="151" t="s">
        <v>1023</v>
      </c>
      <c r="Z70" s="178">
        <v>0.46</v>
      </c>
      <c r="AA70" s="151" t="s">
        <v>1024</v>
      </c>
      <c r="AB70" s="151" t="s">
        <v>467</v>
      </c>
      <c r="AC70" s="151" t="s">
        <v>1278</v>
      </c>
      <c r="AD70" s="231">
        <v>0.95</v>
      </c>
      <c r="AE70" s="151" t="s">
        <v>1279</v>
      </c>
      <c r="AF70" s="151" t="s">
        <v>467</v>
      </c>
      <c r="AG70" s="151" t="s">
        <v>1278</v>
      </c>
    </row>
    <row r="71" spans="2:33" s="33" customFormat="1" ht="105.75" customHeight="1" x14ac:dyDescent="0.2">
      <c r="B71" s="41" t="s">
        <v>265</v>
      </c>
      <c r="C71" s="331"/>
      <c r="D71" s="38" t="s">
        <v>42</v>
      </c>
      <c r="E71" s="313"/>
      <c r="F71" s="38" t="s">
        <v>343</v>
      </c>
      <c r="G71" s="60" t="s">
        <v>144</v>
      </c>
      <c r="H71" s="45">
        <v>43831</v>
      </c>
      <c r="I71" s="45">
        <v>44196</v>
      </c>
      <c r="J71" s="47" t="s">
        <v>145</v>
      </c>
      <c r="K71" s="39">
        <v>0.9</v>
      </c>
      <c r="L71" s="39">
        <v>0.2</v>
      </c>
      <c r="M71" s="39">
        <v>0.4</v>
      </c>
      <c r="N71" s="39">
        <v>0.6</v>
      </c>
      <c r="O71" s="39">
        <v>0.9</v>
      </c>
      <c r="P71" s="84">
        <v>57000000</v>
      </c>
      <c r="Q71" s="114" t="s">
        <v>485</v>
      </c>
      <c r="R71" s="97">
        <v>0.375</v>
      </c>
      <c r="S71" s="103" t="s">
        <v>468</v>
      </c>
      <c r="T71" s="93" t="s">
        <v>469</v>
      </c>
      <c r="U71" s="153" t="s">
        <v>874</v>
      </c>
      <c r="V71" s="134">
        <f>24/32</f>
        <v>0.75</v>
      </c>
      <c r="W71" s="153" t="s">
        <v>750</v>
      </c>
      <c r="X71" s="153" t="s">
        <v>751</v>
      </c>
      <c r="Y71" s="151" t="s">
        <v>1025</v>
      </c>
      <c r="Z71" s="178">
        <v>0.875</v>
      </c>
      <c r="AA71" s="151" t="s">
        <v>1026</v>
      </c>
      <c r="AB71" s="189" t="s">
        <v>1027</v>
      </c>
      <c r="AC71" s="151" t="s">
        <v>1280</v>
      </c>
      <c r="AD71" s="231">
        <v>1</v>
      </c>
      <c r="AE71" s="195" t="s">
        <v>1281</v>
      </c>
      <c r="AF71" s="236" t="s">
        <v>1027</v>
      </c>
      <c r="AG71" s="151" t="s">
        <v>1280</v>
      </c>
    </row>
    <row r="72" spans="2:33" s="33" customFormat="1" ht="105.75" customHeight="1" x14ac:dyDescent="0.2">
      <c r="B72" s="41" t="s">
        <v>265</v>
      </c>
      <c r="C72" s="331"/>
      <c r="D72" s="38" t="s">
        <v>42</v>
      </c>
      <c r="E72" s="312" t="s">
        <v>249</v>
      </c>
      <c r="F72" s="312" t="s">
        <v>344</v>
      </c>
      <c r="G72" s="37" t="s">
        <v>146</v>
      </c>
      <c r="H72" s="45">
        <v>43831</v>
      </c>
      <c r="I72" s="45">
        <v>44196</v>
      </c>
      <c r="J72" s="326" t="s">
        <v>345</v>
      </c>
      <c r="K72" s="386">
        <v>0.7</v>
      </c>
      <c r="L72" s="324">
        <v>0</v>
      </c>
      <c r="M72" s="324">
        <v>0.2</v>
      </c>
      <c r="N72" s="324">
        <v>0.35</v>
      </c>
      <c r="O72" s="324">
        <v>0.5</v>
      </c>
      <c r="P72" s="299">
        <v>840038194</v>
      </c>
      <c r="Q72" s="114" t="s">
        <v>470</v>
      </c>
      <c r="R72" s="97" t="s">
        <v>302</v>
      </c>
      <c r="S72" s="103" t="s">
        <v>471</v>
      </c>
      <c r="T72" s="93" t="s">
        <v>472</v>
      </c>
      <c r="U72" s="153" t="s">
        <v>752</v>
      </c>
      <c r="V72" s="134">
        <f>3/6</f>
        <v>0.5</v>
      </c>
      <c r="W72" s="153" t="s">
        <v>753</v>
      </c>
      <c r="X72" s="153" t="s">
        <v>754</v>
      </c>
      <c r="Y72" s="151" t="s">
        <v>752</v>
      </c>
      <c r="Z72" s="178">
        <f>3/6</f>
        <v>0.5</v>
      </c>
      <c r="AA72" s="151" t="s">
        <v>1028</v>
      </c>
      <c r="AB72" s="151" t="s">
        <v>754</v>
      </c>
      <c r="AC72" s="151" t="s">
        <v>752</v>
      </c>
      <c r="AD72" s="231">
        <f>3/6</f>
        <v>0.5</v>
      </c>
      <c r="AE72" s="195" t="s">
        <v>1282</v>
      </c>
      <c r="AF72" s="151" t="s">
        <v>754</v>
      </c>
      <c r="AG72" s="151" t="s">
        <v>752</v>
      </c>
    </row>
    <row r="73" spans="2:33" s="33" customFormat="1" ht="105.75" customHeight="1" x14ac:dyDescent="0.2">
      <c r="B73" s="41" t="s">
        <v>265</v>
      </c>
      <c r="C73" s="331"/>
      <c r="D73" s="38" t="s">
        <v>42</v>
      </c>
      <c r="E73" s="313"/>
      <c r="F73" s="313"/>
      <c r="G73" s="37" t="s">
        <v>147</v>
      </c>
      <c r="H73" s="45">
        <v>43831</v>
      </c>
      <c r="I73" s="45">
        <v>44196</v>
      </c>
      <c r="J73" s="326"/>
      <c r="K73" s="387"/>
      <c r="L73" s="324"/>
      <c r="M73" s="324"/>
      <c r="N73" s="324"/>
      <c r="O73" s="324"/>
      <c r="P73" s="301"/>
      <c r="Q73" s="114" t="s">
        <v>470</v>
      </c>
      <c r="R73" s="97" t="s">
        <v>302</v>
      </c>
      <c r="S73" s="103" t="s">
        <v>473</v>
      </c>
      <c r="T73" s="93" t="s">
        <v>472</v>
      </c>
      <c r="U73" s="153" t="s">
        <v>752</v>
      </c>
      <c r="V73" s="134">
        <f>3/6</f>
        <v>0.5</v>
      </c>
      <c r="W73" s="153" t="s">
        <v>755</v>
      </c>
      <c r="X73" s="153" t="s">
        <v>754</v>
      </c>
      <c r="Y73" s="151" t="s">
        <v>752</v>
      </c>
      <c r="Z73" s="178">
        <f>3/6</f>
        <v>0.5</v>
      </c>
      <c r="AA73" s="151" t="s">
        <v>1029</v>
      </c>
      <c r="AB73" s="151" t="s">
        <v>754</v>
      </c>
      <c r="AC73" s="151" t="s">
        <v>752</v>
      </c>
      <c r="AD73" s="231">
        <f>3/6</f>
        <v>0.5</v>
      </c>
      <c r="AE73" s="195" t="s">
        <v>1283</v>
      </c>
      <c r="AF73" s="151" t="s">
        <v>754</v>
      </c>
      <c r="AG73" s="151" t="s">
        <v>752</v>
      </c>
    </row>
    <row r="74" spans="2:33" ht="105.75" customHeight="1" x14ac:dyDescent="0.3">
      <c r="B74" s="41" t="s">
        <v>265</v>
      </c>
      <c r="C74" s="319" t="s">
        <v>154</v>
      </c>
      <c r="D74" s="38" t="s">
        <v>43</v>
      </c>
      <c r="E74" s="318" t="s">
        <v>149</v>
      </c>
      <c r="F74" s="327" t="s">
        <v>231</v>
      </c>
      <c r="G74" s="76" t="s">
        <v>335</v>
      </c>
      <c r="H74" s="325">
        <v>43832</v>
      </c>
      <c r="I74" s="325">
        <v>44196</v>
      </c>
      <c r="J74" s="61" t="s">
        <v>336</v>
      </c>
      <c r="K74" s="39">
        <v>0.1</v>
      </c>
      <c r="L74" s="50">
        <v>2.5000000000000001E-2</v>
      </c>
      <c r="M74" s="50">
        <v>0.05</v>
      </c>
      <c r="N74" s="50">
        <v>7.4999999999999997E-2</v>
      </c>
      <c r="O74" s="50">
        <v>0.1</v>
      </c>
      <c r="P74" s="299">
        <v>600287905</v>
      </c>
      <c r="Q74" s="112" t="s">
        <v>608</v>
      </c>
      <c r="R74" s="107">
        <v>2.5000000000000001E-2</v>
      </c>
      <c r="S74" s="102" t="s">
        <v>474</v>
      </c>
      <c r="T74" s="90" t="s">
        <v>475</v>
      </c>
      <c r="U74" s="132" t="s">
        <v>756</v>
      </c>
      <c r="V74" s="134">
        <v>7.7499999999999999E-2</v>
      </c>
      <c r="W74" s="138" t="s">
        <v>757</v>
      </c>
      <c r="X74" s="139" t="s">
        <v>875</v>
      </c>
      <c r="Y74" s="180" t="s">
        <v>1117</v>
      </c>
      <c r="Z74" s="178">
        <v>0.08</v>
      </c>
      <c r="AA74" s="171" t="s">
        <v>1030</v>
      </c>
      <c r="AB74" s="172" t="s">
        <v>875</v>
      </c>
      <c r="AC74" s="180" t="s">
        <v>1345</v>
      </c>
      <c r="AD74" s="237">
        <v>5.0099999999999999E-2</v>
      </c>
      <c r="AE74" s="171" t="s">
        <v>1030</v>
      </c>
      <c r="AF74" s="172" t="s">
        <v>875</v>
      </c>
      <c r="AG74" s="180" t="s">
        <v>1345</v>
      </c>
    </row>
    <row r="75" spans="2:33" ht="183.75" customHeight="1" x14ac:dyDescent="0.3">
      <c r="B75" s="41" t="s">
        <v>265</v>
      </c>
      <c r="C75" s="320"/>
      <c r="D75" s="38" t="s">
        <v>43</v>
      </c>
      <c r="E75" s="318"/>
      <c r="F75" s="328"/>
      <c r="G75" s="37" t="s">
        <v>150</v>
      </c>
      <c r="H75" s="325"/>
      <c r="I75" s="325"/>
      <c r="J75" s="61" t="s">
        <v>151</v>
      </c>
      <c r="K75" s="40">
        <v>1</v>
      </c>
      <c r="L75" s="39">
        <v>0.25</v>
      </c>
      <c r="M75" s="39">
        <v>0.5</v>
      </c>
      <c r="N75" s="39">
        <v>0.75</v>
      </c>
      <c r="O75" s="39">
        <v>1</v>
      </c>
      <c r="P75" s="300"/>
      <c r="Q75" s="112" t="s">
        <v>614</v>
      </c>
      <c r="R75" s="97">
        <v>0.24</v>
      </c>
      <c r="S75" s="102" t="s">
        <v>615</v>
      </c>
      <c r="T75" s="90" t="s">
        <v>476</v>
      </c>
      <c r="U75" s="132" t="s">
        <v>614</v>
      </c>
      <c r="V75" s="134">
        <v>0.88</v>
      </c>
      <c r="W75" s="138" t="s">
        <v>758</v>
      </c>
      <c r="X75" s="140" t="s">
        <v>876</v>
      </c>
      <c r="Y75" s="180" t="s">
        <v>614</v>
      </c>
      <c r="Z75" s="178" t="s">
        <v>1118</v>
      </c>
      <c r="AA75" s="171" t="s">
        <v>1031</v>
      </c>
      <c r="AB75" s="172" t="s">
        <v>1032</v>
      </c>
      <c r="AC75" s="180" t="s">
        <v>1346</v>
      </c>
      <c r="AD75" s="238">
        <v>1</v>
      </c>
      <c r="AE75" s="171" t="s">
        <v>1031</v>
      </c>
      <c r="AF75" s="172" t="s">
        <v>1032</v>
      </c>
      <c r="AG75" s="180" t="s">
        <v>1346</v>
      </c>
    </row>
    <row r="76" spans="2:33" ht="105.75" customHeight="1" x14ac:dyDescent="0.3">
      <c r="B76" s="41" t="s">
        <v>265</v>
      </c>
      <c r="C76" s="320"/>
      <c r="D76" s="38" t="s">
        <v>43</v>
      </c>
      <c r="E76" s="318"/>
      <c r="F76" s="328"/>
      <c r="G76" s="37" t="s">
        <v>337</v>
      </c>
      <c r="H76" s="325"/>
      <c r="I76" s="325"/>
      <c r="J76" s="61" t="s">
        <v>338</v>
      </c>
      <c r="K76" s="40">
        <v>1</v>
      </c>
      <c r="L76" s="39">
        <v>0.5</v>
      </c>
      <c r="M76" s="39">
        <v>0.8</v>
      </c>
      <c r="N76" s="39">
        <v>1</v>
      </c>
      <c r="O76" s="176">
        <v>0</v>
      </c>
      <c r="P76" s="300"/>
      <c r="Q76" s="112" t="s">
        <v>477</v>
      </c>
      <c r="R76" s="97">
        <v>0.5</v>
      </c>
      <c r="S76" s="102" t="s">
        <v>478</v>
      </c>
      <c r="T76" s="90" t="s">
        <v>479</v>
      </c>
      <c r="U76" s="141" t="s">
        <v>759</v>
      </c>
      <c r="V76" s="134">
        <v>0.8</v>
      </c>
      <c r="W76" s="142" t="s">
        <v>760</v>
      </c>
      <c r="X76" s="163" t="s">
        <v>877</v>
      </c>
      <c r="Y76" s="190" t="s">
        <v>759</v>
      </c>
      <c r="Z76" s="178">
        <v>1</v>
      </c>
      <c r="AA76" s="191" t="s">
        <v>1033</v>
      </c>
      <c r="AB76" s="172" t="s">
        <v>1034</v>
      </c>
      <c r="AC76" s="190" t="s">
        <v>1347</v>
      </c>
      <c r="AD76" s="238">
        <v>1</v>
      </c>
      <c r="AE76" s="191" t="s">
        <v>1348</v>
      </c>
      <c r="AF76" s="172" t="s">
        <v>1034</v>
      </c>
      <c r="AG76" s="190" t="s">
        <v>1347</v>
      </c>
    </row>
    <row r="77" spans="2:33" ht="105.75" customHeight="1" x14ac:dyDescent="0.3">
      <c r="B77" s="41" t="s">
        <v>265</v>
      </c>
      <c r="C77" s="320"/>
      <c r="D77" s="38" t="s">
        <v>43</v>
      </c>
      <c r="E77" s="318"/>
      <c r="F77" s="329"/>
      <c r="G77" s="48" t="s">
        <v>152</v>
      </c>
      <c r="H77" s="325"/>
      <c r="I77" s="325"/>
      <c r="J77" s="61" t="s">
        <v>153</v>
      </c>
      <c r="K77" s="39">
        <v>1</v>
      </c>
      <c r="L77" s="39">
        <v>0.25</v>
      </c>
      <c r="M77" s="39">
        <v>0.5</v>
      </c>
      <c r="N77" s="176">
        <v>0</v>
      </c>
      <c r="O77" s="39">
        <v>1</v>
      </c>
      <c r="P77" s="301"/>
      <c r="Q77" s="112" t="s">
        <v>480</v>
      </c>
      <c r="R77" s="97">
        <v>0.25</v>
      </c>
      <c r="S77" s="102" t="s">
        <v>481</v>
      </c>
      <c r="T77" s="90" t="s">
        <v>482</v>
      </c>
      <c r="U77" s="141" t="s">
        <v>480</v>
      </c>
      <c r="V77" s="134">
        <v>0.5</v>
      </c>
      <c r="W77" s="142" t="s">
        <v>761</v>
      </c>
      <c r="X77" s="163" t="s">
        <v>878</v>
      </c>
      <c r="Y77" s="309" t="s">
        <v>1035</v>
      </c>
      <c r="Z77" s="310"/>
      <c r="AA77" s="311"/>
      <c r="AB77" s="172" t="s">
        <v>878</v>
      </c>
      <c r="AC77" s="151" t="s">
        <v>480</v>
      </c>
      <c r="AD77" s="238">
        <v>1</v>
      </c>
      <c r="AE77" s="263" t="s">
        <v>1349</v>
      </c>
      <c r="AF77" s="172" t="s">
        <v>878</v>
      </c>
      <c r="AG77" s="151" t="s">
        <v>480</v>
      </c>
    </row>
    <row r="78" spans="2:33" ht="105.75" customHeight="1" x14ac:dyDescent="0.3">
      <c r="B78" s="41" t="s">
        <v>265</v>
      </c>
      <c r="C78" s="319" t="s">
        <v>166</v>
      </c>
      <c r="D78" s="70" t="s">
        <v>56</v>
      </c>
      <c r="E78" s="318" t="s">
        <v>155</v>
      </c>
      <c r="F78" s="312" t="s">
        <v>158</v>
      </c>
      <c r="G78" s="37" t="s">
        <v>156</v>
      </c>
      <c r="H78" s="45">
        <v>43845</v>
      </c>
      <c r="I78" s="45">
        <v>44196</v>
      </c>
      <c r="J78" s="61" t="s">
        <v>157</v>
      </c>
      <c r="K78" s="40">
        <v>1</v>
      </c>
      <c r="L78" s="39">
        <v>0</v>
      </c>
      <c r="M78" s="39">
        <v>0.2</v>
      </c>
      <c r="N78" s="39">
        <v>0.4</v>
      </c>
      <c r="O78" s="39">
        <v>0.4</v>
      </c>
      <c r="P78" s="299">
        <v>3172134486</v>
      </c>
      <c r="Q78" s="112" t="s">
        <v>535</v>
      </c>
      <c r="R78" s="97">
        <v>0</v>
      </c>
      <c r="S78" s="102" t="s">
        <v>536</v>
      </c>
      <c r="T78" s="90" t="s">
        <v>302</v>
      </c>
      <c r="U78" s="132" t="s">
        <v>698</v>
      </c>
      <c r="V78" s="134">
        <f>4/14</f>
        <v>0.2857142857142857</v>
      </c>
      <c r="W78" s="134" t="s">
        <v>699</v>
      </c>
      <c r="X78" s="134" t="s">
        <v>700</v>
      </c>
      <c r="Y78" s="175" t="s">
        <v>1036</v>
      </c>
      <c r="Z78" s="178">
        <f>9/14</f>
        <v>0.6428571428571429</v>
      </c>
      <c r="AA78" s="182" t="s">
        <v>1037</v>
      </c>
      <c r="AB78" s="182" t="s">
        <v>700</v>
      </c>
      <c r="AC78" s="225" t="s">
        <v>1284</v>
      </c>
      <c r="AD78" s="238">
        <f>14/14</f>
        <v>1</v>
      </c>
      <c r="AE78" s="182" t="s">
        <v>1285</v>
      </c>
      <c r="AF78" s="182" t="s">
        <v>700</v>
      </c>
      <c r="AG78" s="227" t="s">
        <v>1284</v>
      </c>
    </row>
    <row r="79" spans="2:33" ht="105.75" customHeight="1" x14ac:dyDescent="0.3">
      <c r="B79" s="41" t="s">
        <v>265</v>
      </c>
      <c r="C79" s="319"/>
      <c r="D79" s="70" t="s">
        <v>56</v>
      </c>
      <c r="E79" s="318"/>
      <c r="F79" s="314"/>
      <c r="G79" s="37" t="s">
        <v>158</v>
      </c>
      <c r="H79" s="45">
        <v>43845</v>
      </c>
      <c r="I79" s="45">
        <v>44196</v>
      </c>
      <c r="J79" s="61" t="s">
        <v>159</v>
      </c>
      <c r="K79" s="125">
        <v>0.8</v>
      </c>
      <c r="L79" s="126" t="s">
        <v>864</v>
      </c>
      <c r="M79" s="126">
        <v>0.8</v>
      </c>
      <c r="N79" s="126" t="s">
        <v>864</v>
      </c>
      <c r="O79" s="126" t="s">
        <v>864</v>
      </c>
      <c r="P79" s="300"/>
      <c r="Q79" s="112" t="s">
        <v>537</v>
      </c>
      <c r="R79" s="97">
        <v>0.88</v>
      </c>
      <c r="S79" s="102" t="s">
        <v>538</v>
      </c>
      <c r="T79" s="90" t="s">
        <v>539</v>
      </c>
      <c r="U79" s="132" t="s">
        <v>701</v>
      </c>
      <c r="V79" s="134">
        <f>109/119</f>
        <v>0.91596638655462181</v>
      </c>
      <c r="W79" s="134" t="s">
        <v>702</v>
      </c>
      <c r="X79" s="134" t="s">
        <v>703</v>
      </c>
      <c r="Y79" s="175" t="s">
        <v>1038</v>
      </c>
      <c r="Z79" s="179">
        <f>207/222</f>
        <v>0.93243243243243246</v>
      </c>
      <c r="AA79" s="182" t="s">
        <v>1039</v>
      </c>
      <c r="AB79" s="205" t="s">
        <v>703</v>
      </c>
      <c r="AC79" s="225" t="s">
        <v>1286</v>
      </c>
      <c r="AD79" s="230">
        <f>437/485</f>
        <v>0.90103092783505156</v>
      </c>
      <c r="AE79" s="182" t="s">
        <v>1039</v>
      </c>
      <c r="AF79" s="205" t="s">
        <v>703</v>
      </c>
      <c r="AG79" s="227" t="s">
        <v>1286</v>
      </c>
    </row>
    <row r="80" spans="2:33" ht="105.75" customHeight="1" x14ac:dyDescent="0.3">
      <c r="B80" s="41" t="s">
        <v>265</v>
      </c>
      <c r="C80" s="319"/>
      <c r="D80" s="70" t="s">
        <v>56</v>
      </c>
      <c r="E80" s="318"/>
      <c r="F80" s="314"/>
      <c r="G80" s="37" t="s">
        <v>160</v>
      </c>
      <c r="H80" s="45">
        <v>43845</v>
      </c>
      <c r="I80" s="45">
        <v>44196</v>
      </c>
      <c r="J80" s="61" t="s">
        <v>161</v>
      </c>
      <c r="K80" s="40">
        <v>1</v>
      </c>
      <c r="L80" s="39">
        <v>1</v>
      </c>
      <c r="M80" s="39">
        <v>1</v>
      </c>
      <c r="N80" s="39">
        <v>1</v>
      </c>
      <c r="O80" s="39">
        <v>1</v>
      </c>
      <c r="P80" s="300"/>
      <c r="Q80" s="112" t="s">
        <v>540</v>
      </c>
      <c r="R80" s="97">
        <v>1</v>
      </c>
      <c r="S80" s="102" t="s">
        <v>541</v>
      </c>
      <c r="T80" s="90" t="s">
        <v>542</v>
      </c>
      <c r="U80" s="132" t="s">
        <v>540</v>
      </c>
      <c r="V80" s="134">
        <v>1</v>
      </c>
      <c r="W80" s="134" t="s">
        <v>704</v>
      </c>
      <c r="X80" s="134" t="s">
        <v>542</v>
      </c>
      <c r="Y80" s="175" t="s">
        <v>1040</v>
      </c>
      <c r="Z80" s="178">
        <v>1</v>
      </c>
      <c r="AA80" s="182" t="s">
        <v>1041</v>
      </c>
      <c r="AB80" s="205" t="s">
        <v>542</v>
      </c>
      <c r="AC80" s="225" t="s">
        <v>1287</v>
      </c>
      <c r="AD80" s="239" t="s">
        <v>1288</v>
      </c>
      <c r="AE80" s="182" t="s">
        <v>1289</v>
      </c>
      <c r="AF80" s="205" t="s">
        <v>542</v>
      </c>
      <c r="AG80" s="227" t="s">
        <v>1287</v>
      </c>
    </row>
    <row r="81" spans="2:33" ht="105.75" customHeight="1" x14ac:dyDescent="0.3">
      <c r="B81" s="41" t="s">
        <v>265</v>
      </c>
      <c r="C81" s="319"/>
      <c r="D81" s="70" t="s">
        <v>56</v>
      </c>
      <c r="E81" s="318"/>
      <c r="F81" s="314"/>
      <c r="G81" s="37" t="s">
        <v>162</v>
      </c>
      <c r="H81" s="45">
        <v>43845</v>
      </c>
      <c r="I81" s="45">
        <v>44196</v>
      </c>
      <c r="J81" s="61" t="s">
        <v>163</v>
      </c>
      <c r="K81" s="40">
        <v>1</v>
      </c>
      <c r="L81" s="39">
        <v>0.25</v>
      </c>
      <c r="M81" s="39">
        <v>0.5</v>
      </c>
      <c r="N81" s="39">
        <v>0.75</v>
      </c>
      <c r="O81" s="39">
        <v>1</v>
      </c>
      <c r="P81" s="300"/>
      <c r="Q81" s="112" t="s">
        <v>543</v>
      </c>
      <c r="R81" s="97">
        <v>0.25</v>
      </c>
      <c r="S81" s="102" t="s">
        <v>544</v>
      </c>
      <c r="T81" s="90" t="s">
        <v>545</v>
      </c>
      <c r="U81" s="132" t="s">
        <v>705</v>
      </c>
      <c r="V81" s="134">
        <f>13/24</f>
        <v>0.54166666666666663</v>
      </c>
      <c r="W81" s="134" t="s">
        <v>706</v>
      </c>
      <c r="X81" s="134" t="s">
        <v>707</v>
      </c>
      <c r="Y81" s="175" t="s">
        <v>1123</v>
      </c>
      <c r="Z81" s="178">
        <f>20/24</f>
        <v>0.83333333333333337</v>
      </c>
      <c r="AA81" s="182" t="s">
        <v>1042</v>
      </c>
      <c r="AB81" s="205" t="s">
        <v>707</v>
      </c>
      <c r="AC81" s="225" t="s">
        <v>1290</v>
      </c>
      <c r="AD81" s="239">
        <f>26/24</f>
        <v>1.0833333333333333</v>
      </c>
      <c r="AE81" s="182" t="s">
        <v>1042</v>
      </c>
      <c r="AF81" s="205" t="s">
        <v>707</v>
      </c>
      <c r="AG81" s="227" t="s">
        <v>1290</v>
      </c>
    </row>
    <row r="82" spans="2:33" ht="105.75" customHeight="1" x14ac:dyDescent="0.3">
      <c r="B82" s="41" t="s">
        <v>265</v>
      </c>
      <c r="C82" s="319"/>
      <c r="D82" s="70" t="s">
        <v>56</v>
      </c>
      <c r="E82" s="318"/>
      <c r="F82" s="313"/>
      <c r="G82" s="37" t="s">
        <v>164</v>
      </c>
      <c r="H82" s="45">
        <v>43845</v>
      </c>
      <c r="I82" s="45">
        <v>44196</v>
      </c>
      <c r="J82" s="61" t="s">
        <v>165</v>
      </c>
      <c r="K82" s="40">
        <v>1</v>
      </c>
      <c r="L82" s="39">
        <v>1</v>
      </c>
      <c r="M82" s="39">
        <v>1</v>
      </c>
      <c r="N82" s="39">
        <v>1</v>
      </c>
      <c r="O82" s="39">
        <v>1</v>
      </c>
      <c r="P82" s="301"/>
      <c r="Q82" s="112" t="s">
        <v>546</v>
      </c>
      <c r="R82" s="97">
        <v>1</v>
      </c>
      <c r="S82" s="102" t="s">
        <v>547</v>
      </c>
      <c r="T82" s="90" t="s">
        <v>548</v>
      </c>
      <c r="U82" s="132" t="s">
        <v>708</v>
      </c>
      <c r="V82" s="134">
        <f>4/4</f>
        <v>1</v>
      </c>
      <c r="W82" s="134" t="s">
        <v>547</v>
      </c>
      <c r="X82" s="134" t="s">
        <v>548</v>
      </c>
      <c r="Y82" s="175" t="s">
        <v>1043</v>
      </c>
      <c r="Z82" s="178">
        <f>56/56</f>
        <v>1</v>
      </c>
      <c r="AA82" s="182" t="s">
        <v>547</v>
      </c>
      <c r="AB82" s="205" t="s">
        <v>548</v>
      </c>
      <c r="AC82" s="225" t="s">
        <v>1291</v>
      </c>
      <c r="AD82" s="231">
        <f>74/74</f>
        <v>1</v>
      </c>
      <c r="AE82" s="182" t="s">
        <v>547</v>
      </c>
      <c r="AF82" s="205" t="s">
        <v>548</v>
      </c>
      <c r="AG82" s="227" t="s">
        <v>1291</v>
      </c>
    </row>
    <row r="83" spans="2:33" ht="177.95" customHeight="1" x14ac:dyDescent="0.3">
      <c r="B83" s="41" t="s">
        <v>265</v>
      </c>
      <c r="C83" s="319" t="s">
        <v>173</v>
      </c>
      <c r="D83" s="38" t="s">
        <v>58</v>
      </c>
      <c r="E83" s="318" t="s">
        <v>167</v>
      </c>
      <c r="F83" s="312" t="s">
        <v>250</v>
      </c>
      <c r="G83" s="37" t="s">
        <v>168</v>
      </c>
      <c r="H83" s="325">
        <v>43845</v>
      </c>
      <c r="I83" s="325">
        <v>44196</v>
      </c>
      <c r="J83" s="318" t="s">
        <v>169</v>
      </c>
      <c r="K83" s="39">
        <v>1</v>
      </c>
      <c r="L83" s="39">
        <v>0.1</v>
      </c>
      <c r="M83" s="39">
        <v>0.35</v>
      </c>
      <c r="N83" s="39">
        <v>0.5</v>
      </c>
      <c r="O83" s="39">
        <v>1</v>
      </c>
      <c r="P83" s="299">
        <v>2365923188</v>
      </c>
      <c r="Q83" s="112" t="s">
        <v>395</v>
      </c>
      <c r="R83" s="97">
        <v>0.26</v>
      </c>
      <c r="S83" s="102" t="s">
        <v>396</v>
      </c>
      <c r="T83" s="90" t="s">
        <v>397</v>
      </c>
      <c r="U83" s="141" t="s">
        <v>395</v>
      </c>
      <c r="V83" s="134">
        <v>0.25</v>
      </c>
      <c r="W83" s="164" t="s">
        <v>834</v>
      </c>
      <c r="X83" s="165" t="s">
        <v>397</v>
      </c>
      <c r="Y83" s="190" t="s">
        <v>1132</v>
      </c>
      <c r="Z83" s="178">
        <v>0.78</v>
      </c>
      <c r="AA83" s="211" t="s">
        <v>1113</v>
      </c>
      <c r="AB83" s="212" t="s">
        <v>397</v>
      </c>
      <c r="AC83" s="190" t="s">
        <v>395</v>
      </c>
      <c r="AD83" s="230">
        <v>1</v>
      </c>
      <c r="AE83" s="211" t="s">
        <v>1204</v>
      </c>
      <c r="AF83" s="264" t="s">
        <v>397</v>
      </c>
      <c r="AG83" s="190" t="s">
        <v>395</v>
      </c>
    </row>
    <row r="84" spans="2:33" ht="105.75" customHeight="1" x14ac:dyDescent="0.3">
      <c r="B84" s="41" t="s">
        <v>265</v>
      </c>
      <c r="C84" s="319"/>
      <c r="D84" s="38" t="s">
        <v>58</v>
      </c>
      <c r="E84" s="318"/>
      <c r="F84" s="314"/>
      <c r="G84" s="37" t="s">
        <v>170</v>
      </c>
      <c r="H84" s="325"/>
      <c r="I84" s="325"/>
      <c r="J84" s="318"/>
      <c r="K84" s="39">
        <v>1</v>
      </c>
      <c r="L84" s="39">
        <v>0.1</v>
      </c>
      <c r="M84" s="39">
        <v>0.35</v>
      </c>
      <c r="N84" s="39">
        <v>0.5</v>
      </c>
      <c r="O84" s="39">
        <v>1</v>
      </c>
      <c r="P84" s="300"/>
      <c r="Q84" s="112" t="s">
        <v>398</v>
      </c>
      <c r="R84" s="97">
        <v>0.26</v>
      </c>
      <c r="S84" s="102" t="s">
        <v>399</v>
      </c>
      <c r="T84" s="90" t="s">
        <v>400</v>
      </c>
      <c r="U84" s="141" t="s">
        <v>398</v>
      </c>
      <c r="V84" s="134">
        <v>0.45</v>
      </c>
      <c r="W84" s="130" t="s">
        <v>835</v>
      </c>
      <c r="X84" s="130" t="s">
        <v>836</v>
      </c>
      <c r="Y84" s="190" t="s">
        <v>398</v>
      </c>
      <c r="Z84" s="178">
        <v>0.75</v>
      </c>
      <c r="AA84" s="172" t="s">
        <v>1114</v>
      </c>
      <c r="AB84" s="172" t="s">
        <v>836</v>
      </c>
      <c r="AC84" s="190" t="s">
        <v>398</v>
      </c>
      <c r="AD84" s="230">
        <v>1</v>
      </c>
      <c r="AE84" s="172" t="s">
        <v>1205</v>
      </c>
      <c r="AF84" s="172" t="s">
        <v>836</v>
      </c>
      <c r="AG84" s="190" t="s">
        <v>398</v>
      </c>
    </row>
    <row r="85" spans="2:33" ht="105.75" customHeight="1" x14ac:dyDescent="0.3">
      <c r="B85" s="41" t="s">
        <v>265</v>
      </c>
      <c r="C85" s="319"/>
      <c r="D85" s="38" t="s">
        <v>58</v>
      </c>
      <c r="E85" s="318"/>
      <c r="F85" s="314"/>
      <c r="G85" s="37" t="s">
        <v>171</v>
      </c>
      <c r="H85" s="325"/>
      <c r="I85" s="325"/>
      <c r="J85" s="318"/>
      <c r="K85" s="39">
        <v>1</v>
      </c>
      <c r="L85" s="39">
        <v>0.05</v>
      </c>
      <c r="M85" s="39">
        <v>0.3</v>
      </c>
      <c r="N85" s="39">
        <v>0.7</v>
      </c>
      <c r="O85" s="39">
        <v>1</v>
      </c>
      <c r="P85" s="300"/>
      <c r="Q85" s="112" t="s">
        <v>401</v>
      </c>
      <c r="R85" s="97">
        <v>0.05</v>
      </c>
      <c r="S85" s="102" t="s">
        <v>402</v>
      </c>
      <c r="T85" s="90" t="s">
        <v>403</v>
      </c>
      <c r="U85" s="141" t="s">
        <v>401</v>
      </c>
      <c r="V85" s="134">
        <v>0.3</v>
      </c>
      <c r="W85" s="141" t="s">
        <v>837</v>
      </c>
      <c r="X85" s="130" t="s">
        <v>838</v>
      </c>
      <c r="Y85" s="190" t="s">
        <v>401</v>
      </c>
      <c r="Z85" s="178">
        <v>0.7</v>
      </c>
      <c r="AA85" s="190" t="s">
        <v>1115</v>
      </c>
      <c r="AB85" s="172" t="s">
        <v>838</v>
      </c>
      <c r="AC85" s="190" t="s">
        <v>401</v>
      </c>
      <c r="AD85" s="230">
        <v>1</v>
      </c>
      <c r="AE85" s="190" t="s">
        <v>1206</v>
      </c>
      <c r="AF85" s="172" t="s">
        <v>838</v>
      </c>
      <c r="AG85" s="190" t="s">
        <v>401</v>
      </c>
    </row>
    <row r="86" spans="2:33" ht="105.75" customHeight="1" x14ac:dyDescent="0.3">
      <c r="B86" s="41" t="s">
        <v>265</v>
      </c>
      <c r="C86" s="319"/>
      <c r="D86" s="38" t="s">
        <v>58</v>
      </c>
      <c r="E86" s="318"/>
      <c r="F86" s="313"/>
      <c r="G86" s="37" t="s">
        <v>172</v>
      </c>
      <c r="H86" s="325"/>
      <c r="I86" s="325"/>
      <c r="J86" s="318"/>
      <c r="K86" s="39">
        <v>1</v>
      </c>
      <c r="L86" s="51">
        <v>0.1</v>
      </c>
      <c r="M86" s="51">
        <v>0.4</v>
      </c>
      <c r="N86" s="51">
        <v>0.7</v>
      </c>
      <c r="O86" s="52">
        <v>1</v>
      </c>
      <c r="P86" s="301"/>
      <c r="Q86" s="111" t="s">
        <v>404</v>
      </c>
      <c r="R86" s="97">
        <v>0.43</v>
      </c>
      <c r="S86" s="104" t="s">
        <v>405</v>
      </c>
      <c r="T86" s="90" t="s">
        <v>406</v>
      </c>
      <c r="U86" s="143" t="s">
        <v>404</v>
      </c>
      <c r="V86" s="134">
        <v>0.49</v>
      </c>
      <c r="W86" s="166" t="s">
        <v>839</v>
      </c>
      <c r="X86" s="165" t="s">
        <v>840</v>
      </c>
      <c r="Y86" s="192" t="s">
        <v>1133</v>
      </c>
      <c r="Z86" s="178">
        <v>0.85</v>
      </c>
      <c r="AA86" s="213" t="s">
        <v>1116</v>
      </c>
      <c r="AB86" s="200" t="s">
        <v>840</v>
      </c>
      <c r="AC86" s="192" t="s">
        <v>404</v>
      </c>
      <c r="AD86" s="230">
        <v>0.9</v>
      </c>
      <c r="AE86" s="213" t="s">
        <v>1207</v>
      </c>
      <c r="AF86" s="200" t="s">
        <v>840</v>
      </c>
      <c r="AG86" s="192" t="s">
        <v>404</v>
      </c>
    </row>
    <row r="87" spans="2:33" ht="210" customHeight="1" x14ac:dyDescent="0.3">
      <c r="B87" s="41" t="s">
        <v>265</v>
      </c>
      <c r="C87" s="319" t="s">
        <v>187</v>
      </c>
      <c r="D87" s="38" t="s">
        <v>59</v>
      </c>
      <c r="E87" s="318" t="s">
        <v>174</v>
      </c>
      <c r="F87" s="312" t="s">
        <v>232</v>
      </c>
      <c r="G87" s="37" t="s">
        <v>175</v>
      </c>
      <c r="H87" s="325">
        <v>43837</v>
      </c>
      <c r="I87" s="325">
        <v>44185</v>
      </c>
      <c r="J87" s="61" t="s">
        <v>176</v>
      </c>
      <c r="K87" s="43">
        <v>1</v>
      </c>
      <c r="L87" s="43">
        <v>0.25</v>
      </c>
      <c r="M87" s="43">
        <v>0.5</v>
      </c>
      <c r="N87" s="43">
        <v>0.75</v>
      </c>
      <c r="O87" s="43">
        <v>1</v>
      </c>
      <c r="P87" s="299">
        <v>1064597424</v>
      </c>
      <c r="Q87" s="112" t="s">
        <v>407</v>
      </c>
      <c r="R87" s="97">
        <v>0.25</v>
      </c>
      <c r="S87" s="102" t="s">
        <v>408</v>
      </c>
      <c r="T87" s="90" t="s">
        <v>409</v>
      </c>
      <c r="U87" s="144" t="s">
        <v>809</v>
      </c>
      <c r="V87" s="134">
        <v>0.35</v>
      </c>
      <c r="W87" s="145" t="s">
        <v>810</v>
      </c>
      <c r="X87" s="146" t="s">
        <v>811</v>
      </c>
      <c r="Y87" s="214" t="s">
        <v>1096</v>
      </c>
      <c r="Z87" s="178">
        <v>0.8</v>
      </c>
      <c r="AA87" s="214" t="s">
        <v>1044</v>
      </c>
      <c r="AB87" s="215" t="s">
        <v>1045</v>
      </c>
      <c r="AC87" s="262" t="s">
        <v>1208</v>
      </c>
      <c r="AD87" s="240">
        <v>1</v>
      </c>
      <c r="AE87" s="49" t="s">
        <v>1209</v>
      </c>
      <c r="AF87" s="265" t="s">
        <v>1210</v>
      </c>
      <c r="AG87" s="262" t="s">
        <v>1208</v>
      </c>
    </row>
    <row r="88" spans="2:33" ht="213.95" customHeight="1" x14ac:dyDescent="0.3">
      <c r="B88" s="41" t="s">
        <v>265</v>
      </c>
      <c r="C88" s="320"/>
      <c r="D88" s="38" t="s">
        <v>59</v>
      </c>
      <c r="E88" s="318"/>
      <c r="F88" s="314"/>
      <c r="G88" s="37" t="s">
        <v>177</v>
      </c>
      <c r="H88" s="325"/>
      <c r="I88" s="325"/>
      <c r="J88" s="61" t="s">
        <v>178</v>
      </c>
      <c r="K88" s="43">
        <v>1</v>
      </c>
      <c r="L88" s="43">
        <v>0.25</v>
      </c>
      <c r="M88" s="43">
        <v>0.5</v>
      </c>
      <c r="N88" s="43">
        <v>0.75</v>
      </c>
      <c r="O88" s="43">
        <v>1</v>
      </c>
      <c r="P88" s="300"/>
      <c r="Q88" s="112" t="s">
        <v>410</v>
      </c>
      <c r="R88" s="97">
        <v>0.25</v>
      </c>
      <c r="S88" s="102" t="s">
        <v>411</v>
      </c>
      <c r="T88" s="90" t="s">
        <v>412</v>
      </c>
      <c r="U88" s="132" t="s">
        <v>865</v>
      </c>
      <c r="V88" s="134">
        <v>0.5</v>
      </c>
      <c r="W88" s="130" t="s">
        <v>720</v>
      </c>
      <c r="X88" s="130" t="s">
        <v>721</v>
      </c>
      <c r="Y88" s="216" t="s">
        <v>1098</v>
      </c>
      <c r="Z88" s="178" t="s">
        <v>1097</v>
      </c>
      <c r="AA88" s="217" t="s">
        <v>1046</v>
      </c>
      <c r="AB88" s="215" t="s">
        <v>1047</v>
      </c>
      <c r="AC88" s="180" t="s">
        <v>1211</v>
      </c>
      <c r="AD88" s="240">
        <v>1</v>
      </c>
      <c r="AE88" s="49" t="s">
        <v>1212</v>
      </c>
      <c r="AF88" s="241" t="s">
        <v>1213</v>
      </c>
      <c r="AG88" s="180" t="s">
        <v>1211</v>
      </c>
    </row>
    <row r="89" spans="2:33" ht="201.95" customHeight="1" x14ac:dyDescent="0.3">
      <c r="B89" s="41" t="s">
        <v>265</v>
      </c>
      <c r="C89" s="320"/>
      <c r="D89" s="38" t="s">
        <v>59</v>
      </c>
      <c r="E89" s="69" t="s">
        <v>179</v>
      </c>
      <c r="F89" s="123" t="s">
        <v>673</v>
      </c>
      <c r="G89" s="37" t="s">
        <v>616</v>
      </c>
      <c r="H89" s="325"/>
      <c r="I89" s="325"/>
      <c r="J89" s="121" t="s">
        <v>672</v>
      </c>
      <c r="K89" s="43">
        <v>1</v>
      </c>
      <c r="L89" s="43">
        <v>1</v>
      </c>
      <c r="M89" s="43">
        <v>1</v>
      </c>
      <c r="N89" s="43">
        <v>1</v>
      </c>
      <c r="O89" s="43">
        <v>1</v>
      </c>
      <c r="P89" s="68">
        <v>542449152</v>
      </c>
      <c r="Q89" s="112" t="s">
        <v>605</v>
      </c>
      <c r="R89" s="97">
        <v>0.1</v>
      </c>
      <c r="S89" s="102" t="s">
        <v>413</v>
      </c>
      <c r="T89" s="90" t="s">
        <v>414</v>
      </c>
      <c r="U89" s="157" t="s">
        <v>866</v>
      </c>
      <c r="V89" s="134">
        <v>1</v>
      </c>
      <c r="W89" s="137" t="s">
        <v>671</v>
      </c>
      <c r="X89" s="137" t="s">
        <v>414</v>
      </c>
      <c r="Y89" s="218" t="s">
        <v>1048</v>
      </c>
      <c r="Z89" s="178">
        <v>1</v>
      </c>
      <c r="AA89" s="196" t="s">
        <v>1049</v>
      </c>
      <c r="AB89" s="215" t="s">
        <v>1050</v>
      </c>
      <c r="AC89" s="262" t="s">
        <v>1214</v>
      </c>
      <c r="AD89" s="240" t="s">
        <v>1215</v>
      </c>
      <c r="AE89" s="49" t="s">
        <v>1216</v>
      </c>
      <c r="AF89" s="266" t="s">
        <v>1217</v>
      </c>
      <c r="AG89" s="262" t="s">
        <v>1214</v>
      </c>
    </row>
    <row r="90" spans="2:33" ht="162.94999999999999" customHeight="1" x14ac:dyDescent="0.3">
      <c r="B90" s="41" t="s">
        <v>266</v>
      </c>
      <c r="C90" s="320"/>
      <c r="D90" s="38" t="s">
        <v>59</v>
      </c>
      <c r="E90" s="318" t="s">
        <v>180</v>
      </c>
      <c r="F90" s="312" t="s">
        <v>233</v>
      </c>
      <c r="G90" s="37" t="s">
        <v>617</v>
      </c>
      <c r="H90" s="325"/>
      <c r="I90" s="325"/>
      <c r="J90" s="61" t="s">
        <v>181</v>
      </c>
      <c r="K90" s="49">
        <v>100</v>
      </c>
      <c r="L90" s="43">
        <v>0.25</v>
      </c>
      <c r="M90" s="43">
        <v>0.5</v>
      </c>
      <c r="N90" s="43">
        <v>0.75</v>
      </c>
      <c r="O90" s="43">
        <v>1</v>
      </c>
      <c r="P90" s="59">
        <v>81468576</v>
      </c>
      <c r="Q90" s="112" t="s">
        <v>415</v>
      </c>
      <c r="R90" s="97">
        <v>0.25</v>
      </c>
      <c r="S90" s="102" t="s">
        <v>416</v>
      </c>
      <c r="T90" s="90" t="s">
        <v>417</v>
      </c>
      <c r="U90" s="144" t="s">
        <v>812</v>
      </c>
      <c r="V90" s="134">
        <v>0.2</v>
      </c>
      <c r="W90" s="145" t="s">
        <v>813</v>
      </c>
      <c r="X90" s="145" t="s">
        <v>814</v>
      </c>
      <c r="Y90" s="216" t="s">
        <v>1119</v>
      </c>
      <c r="Z90" s="178">
        <v>0.75</v>
      </c>
      <c r="AA90" s="214" t="s">
        <v>1051</v>
      </c>
      <c r="AB90" s="214" t="s">
        <v>1052</v>
      </c>
      <c r="AC90" s="242" t="s">
        <v>1218</v>
      </c>
      <c r="AD90" s="240">
        <v>1</v>
      </c>
      <c r="AE90" s="243" t="s">
        <v>1219</v>
      </c>
      <c r="AF90" s="267" t="s">
        <v>1220</v>
      </c>
      <c r="AG90" s="242" t="s">
        <v>1218</v>
      </c>
    </row>
    <row r="91" spans="2:33" ht="105.75" customHeight="1" x14ac:dyDescent="0.3">
      <c r="B91" s="41" t="s">
        <v>266</v>
      </c>
      <c r="C91" s="320"/>
      <c r="D91" s="38" t="s">
        <v>59</v>
      </c>
      <c r="E91" s="318"/>
      <c r="F91" s="314"/>
      <c r="G91" s="37" t="s">
        <v>209</v>
      </c>
      <c r="H91" s="325"/>
      <c r="I91" s="325"/>
      <c r="J91" s="61" t="s">
        <v>245</v>
      </c>
      <c r="K91" s="39">
        <v>1</v>
      </c>
      <c r="L91" s="39">
        <v>1</v>
      </c>
      <c r="M91" s="39">
        <v>1</v>
      </c>
      <c r="N91" s="39">
        <v>1</v>
      </c>
      <c r="O91" s="39">
        <v>1</v>
      </c>
      <c r="P91" s="58"/>
      <c r="Q91" s="112" t="s">
        <v>606</v>
      </c>
      <c r="R91" s="97">
        <v>1</v>
      </c>
      <c r="S91" s="102" t="s">
        <v>418</v>
      </c>
      <c r="T91" s="94" t="s">
        <v>419</v>
      </c>
      <c r="U91" s="144" t="s">
        <v>815</v>
      </c>
      <c r="V91" s="134">
        <v>1</v>
      </c>
      <c r="W91" s="145" t="s">
        <v>816</v>
      </c>
      <c r="X91" s="145" t="s">
        <v>817</v>
      </c>
      <c r="Y91" s="219" t="s">
        <v>1053</v>
      </c>
      <c r="Z91" s="178">
        <v>1</v>
      </c>
      <c r="AA91" s="214" t="s">
        <v>1054</v>
      </c>
      <c r="AB91" s="214" t="s">
        <v>1055</v>
      </c>
      <c r="AC91" s="244" t="s">
        <v>1221</v>
      </c>
      <c r="AD91" s="240">
        <v>1</v>
      </c>
      <c r="AE91" s="243" t="s">
        <v>1222</v>
      </c>
      <c r="AF91" s="267" t="s">
        <v>1223</v>
      </c>
      <c r="AG91" s="244" t="s">
        <v>1221</v>
      </c>
    </row>
    <row r="92" spans="2:33" ht="191.1" customHeight="1" x14ac:dyDescent="0.3">
      <c r="B92" s="41" t="s">
        <v>265</v>
      </c>
      <c r="C92" s="320"/>
      <c r="D92" s="38" t="s">
        <v>59</v>
      </c>
      <c r="E92" s="318" t="s">
        <v>620</v>
      </c>
      <c r="F92" s="37" t="s">
        <v>234</v>
      </c>
      <c r="G92" s="48" t="s">
        <v>182</v>
      </c>
      <c r="H92" s="45">
        <v>43831</v>
      </c>
      <c r="I92" s="45">
        <v>44196</v>
      </c>
      <c r="J92" s="61" t="s">
        <v>183</v>
      </c>
      <c r="K92" s="39">
        <v>1</v>
      </c>
      <c r="L92" s="39">
        <v>0.25</v>
      </c>
      <c r="M92" s="39">
        <v>0.5</v>
      </c>
      <c r="N92" s="39">
        <v>0.75</v>
      </c>
      <c r="O92" s="39">
        <v>1</v>
      </c>
      <c r="P92" s="59">
        <v>50200000</v>
      </c>
      <c r="Q92" s="112" t="s">
        <v>607</v>
      </c>
      <c r="R92" s="97">
        <v>0.25</v>
      </c>
      <c r="S92" s="102" t="s">
        <v>585</v>
      </c>
      <c r="T92" s="90" t="s">
        <v>830</v>
      </c>
      <c r="U92" s="132" t="s">
        <v>831</v>
      </c>
      <c r="V92" s="134">
        <v>0.5</v>
      </c>
      <c r="W92" s="134" t="s">
        <v>833</v>
      </c>
      <c r="X92" s="134" t="s">
        <v>832</v>
      </c>
      <c r="Y92" s="220" t="s">
        <v>1056</v>
      </c>
      <c r="Z92" s="178">
        <v>0.75</v>
      </c>
      <c r="AA92" s="214" t="s">
        <v>1057</v>
      </c>
      <c r="AB92" s="214" t="s">
        <v>1058</v>
      </c>
      <c r="AC92" s="180" t="s">
        <v>1224</v>
      </c>
      <c r="AD92" s="240">
        <v>1</v>
      </c>
      <c r="AE92" s="243" t="s">
        <v>1225</v>
      </c>
      <c r="AF92" s="245" t="s">
        <v>1226</v>
      </c>
      <c r="AG92" s="180" t="s">
        <v>1224</v>
      </c>
    </row>
    <row r="93" spans="2:33" ht="105.75" customHeight="1" x14ac:dyDescent="0.3">
      <c r="B93" s="41" t="s">
        <v>265</v>
      </c>
      <c r="C93" s="320"/>
      <c r="D93" s="38" t="s">
        <v>59</v>
      </c>
      <c r="E93" s="318"/>
      <c r="F93" s="37" t="s">
        <v>235</v>
      </c>
      <c r="G93" s="37" t="s">
        <v>263</v>
      </c>
      <c r="H93" s="45">
        <v>43922</v>
      </c>
      <c r="I93" s="45">
        <v>44185</v>
      </c>
      <c r="J93" s="60" t="s">
        <v>185</v>
      </c>
      <c r="K93" s="39">
        <v>1</v>
      </c>
      <c r="L93" s="39">
        <v>0</v>
      </c>
      <c r="M93" s="39">
        <v>0.3</v>
      </c>
      <c r="N93" s="39">
        <v>0.6</v>
      </c>
      <c r="O93" s="39">
        <v>1</v>
      </c>
      <c r="P93" s="58"/>
      <c r="Q93" s="112" t="s">
        <v>420</v>
      </c>
      <c r="R93" s="97">
        <v>0.05</v>
      </c>
      <c r="S93" s="102" t="s">
        <v>421</v>
      </c>
      <c r="T93" s="90" t="s">
        <v>422</v>
      </c>
      <c r="U93" s="144" t="s">
        <v>869</v>
      </c>
      <c r="V93" s="134">
        <v>0.3</v>
      </c>
      <c r="W93" s="145" t="s">
        <v>818</v>
      </c>
      <c r="X93" s="145" t="s">
        <v>819</v>
      </c>
      <c r="Y93" s="216" t="s">
        <v>1120</v>
      </c>
      <c r="Z93" s="178">
        <v>0.6</v>
      </c>
      <c r="AA93" s="214" t="s">
        <v>1059</v>
      </c>
      <c r="AB93" s="214" t="s">
        <v>1060</v>
      </c>
      <c r="AC93" s="192" t="s">
        <v>1227</v>
      </c>
      <c r="AD93" s="240">
        <v>1</v>
      </c>
      <c r="AE93" s="195" t="s">
        <v>1228</v>
      </c>
      <c r="AF93" s="241" t="s">
        <v>1229</v>
      </c>
      <c r="AG93" s="192" t="s">
        <v>1227</v>
      </c>
    </row>
    <row r="94" spans="2:33" ht="105.75" customHeight="1" x14ac:dyDescent="0.3">
      <c r="B94" s="41" t="s">
        <v>265</v>
      </c>
      <c r="C94" s="320"/>
      <c r="D94" s="38" t="s">
        <v>59</v>
      </c>
      <c r="E94" s="318"/>
      <c r="F94" s="312" t="s">
        <v>236</v>
      </c>
      <c r="G94" s="42" t="s">
        <v>184</v>
      </c>
      <c r="H94" s="325">
        <v>43845</v>
      </c>
      <c r="I94" s="325">
        <v>44196</v>
      </c>
      <c r="J94" s="282" t="s">
        <v>621</v>
      </c>
      <c r="K94" s="349">
        <v>1</v>
      </c>
      <c r="L94" s="361">
        <v>1</v>
      </c>
      <c r="M94" s="349">
        <v>1</v>
      </c>
      <c r="N94" s="349">
        <v>1</v>
      </c>
      <c r="O94" s="349">
        <v>1</v>
      </c>
      <c r="Q94" s="112" t="s">
        <v>595</v>
      </c>
      <c r="R94" s="122">
        <v>0.25</v>
      </c>
      <c r="S94" s="102" t="s">
        <v>593</v>
      </c>
      <c r="T94" s="90" t="s">
        <v>594</v>
      </c>
      <c r="U94" s="369" t="s">
        <v>867</v>
      </c>
      <c r="V94" s="388">
        <v>1</v>
      </c>
      <c r="W94" s="145" t="s">
        <v>709</v>
      </c>
      <c r="X94" s="145" t="s">
        <v>710</v>
      </c>
      <c r="Y94" s="294" t="s">
        <v>867</v>
      </c>
      <c r="Z94" s="297">
        <v>1</v>
      </c>
      <c r="AA94" s="214" t="s">
        <v>1061</v>
      </c>
      <c r="AB94" s="214" t="s">
        <v>1062</v>
      </c>
      <c r="AC94" s="279" t="s">
        <v>867</v>
      </c>
      <c r="AD94" s="240">
        <v>1</v>
      </c>
      <c r="AE94" s="195" t="s">
        <v>1230</v>
      </c>
      <c r="AF94" s="195" t="s">
        <v>1231</v>
      </c>
      <c r="AG94" s="291" t="s">
        <v>867</v>
      </c>
    </row>
    <row r="95" spans="2:33" ht="105.75" customHeight="1" x14ac:dyDescent="0.3">
      <c r="B95" s="41" t="s">
        <v>265</v>
      </c>
      <c r="C95" s="320"/>
      <c r="D95" s="38" t="s">
        <v>59</v>
      </c>
      <c r="E95" s="318"/>
      <c r="F95" s="314"/>
      <c r="G95" s="48" t="s">
        <v>618</v>
      </c>
      <c r="H95" s="325"/>
      <c r="I95" s="325"/>
      <c r="J95" s="283"/>
      <c r="K95" s="350"/>
      <c r="L95" s="362"/>
      <c r="M95" s="350"/>
      <c r="N95" s="350"/>
      <c r="O95" s="350"/>
      <c r="Q95" s="115" t="s">
        <v>596</v>
      </c>
      <c r="R95" s="97">
        <v>0.3</v>
      </c>
      <c r="S95" s="102" t="s">
        <v>597</v>
      </c>
      <c r="T95" s="90" t="s">
        <v>598</v>
      </c>
      <c r="U95" s="378"/>
      <c r="V95" s="389"/>
      <c r="W95" s="134" t="s">
        <v>868</v>
      </c>
      <c r="X95" s="134" t="s">
        <v>820</v>
      </c>
      <c r="Y95" s="295"/>
      <c r="Z95" s="297"/>
      <c r="AA95" s="214" t="s">
        <v>1063</v>
      </c>
      <c r="AB95" s="196" t="s">
        <v>1064</v>
      </c>
      <c r="AC95" s="280"/>
      <c r="AD95" s="240">
        <v>1</v>
      </c>
      <c r="AE95" s="49" t="s">
        <v>1232</v>
      </c>
      <c r="AF95" s="49" t="s">
        <v>1233</v>
      </c>
      <c r="AG95" s="292"/>
    </row>
    <row r="96" spans="2:33" ht="105.75" customHeight="1" x14ac:dyDescent="0.3">
      <c r="B96" s="41" t="s">
        <v>265</v>
      </c>
      <c r="C96" s="320"/>
      <c r="D96" s="38" t="s">
        <v>59</v>
      </c>
      <c r="E96" s="318"/>
      <c r="F96" s="314"/>
      <c r="G96" s="37" t="s">
        <v>268</v>
      </c>
      <c r="H96" s="325"/>
      <c r="I96" s="325"/>
      <c r="J96" s="283"/>
      <c r="K96" s="350"/>
      <c r="L96" s="362"/>
      <c r="M96" s="350"/>
      <c r="N96" s="350"/>
      <c r="O96" s="350"/>
      <c r="Q96" s="116" t="s">
        <v>423</v>
      </c>
      <c r="R96" s="97">
        <v>1</v>
      </c>
      <c r="S96" s="110" t="s">
        <v>587</v>
      </c>
      <c r="T96" s="110" t="s">
        <v>588</v>
      </c>
      <c r="U96" s="378"/>
      <c r="V96" s="389"/>
      <c r="W96" s="147" t="s">
        <v>711</v>
      </c>
      <c r="X96" s="147" t="s">
        <v>674</v>
      </c>
      <c r="Y96" s="295"/>
      <c r="Z96" s="297"/>
      <c r="AA96" s="214" t="s">
        <v>1065</v>
      </c>
      <c r="AB96" s="196" t="s">
        <v>1066</v>
      </c>
      <c r="AC96" s="280"/>
      <c r="AD96" s="240">
        <v>1</v>
      </c>
      <c r="AE96" s="49" t="s">
        <v>1234</v>
      </c>
      <c r="AF96" s="49" t="s">
        <v>1066</v>
      </c>
      <c r="AG96" s="292"/>
    </row>
    <row r="97" spans="2:86" s="28" customFormat="1" ht="105.75" customHeight="1" x14ac:dyDescent="0.3">
      <c r="B97" s="41" t="s">
        <v>265</v>
      </c>
      <c r="C97" s="320"/>
      <c r="D97" s="38" t="s">
        <v>59</v>
      </c>
      <c r="E97" s="318"/>
      <c r="F97" s="314"/>
      <c r="G97" s="37" t="s">
        <v>619</v>
      </c>
      <c r="H97" s="325"/>
      <c r="I97" s="325"/>
      <c r="J97" s="283"/>
      <c r="K97" s="350"/>
      <c r="L97" s="362"/>
      <c r="M97" s="350"/>
      <c r="N97" s="350"/>
      <c r="O97" s="350"/>
      <c r="Q97" s="112" t="s">
        <v>599</v>
      </c>
      <c r="R97" s="97">
        <v>0.3</v>
      </c>
      <c r="S97" s="102" t="s">
        <v>600</v>
      </c>
      <c r="T97" s="90" t="s">
        <v>601</v>
      </c>
      <c r="U97" s="378"/>
      <c r="V97" s="389"/>
      <c r="W97" s="134" t="s">
        <v>821</v>
      </c>
      <c r="X97" s="148" t="s">
        <v>822</v>
      </c>
      <c r="Y97" s="295"/>
      <c r="Z97" s="297"/>
      <c r="AA97" s="196" t="s">
        <v>1067</v>
      </c>
      <c r="AB97" s="196" t="s">
        <v>1068</v>
      </c>
      <c r="AC97" s="280"/>
      <c r="AD97" s="240">
        <v>1</v>
      </c>
      <c r="AE97" s="49" t="s">
        <v>1235</v>
      </c>
      <c r="AF97" s="243" t="s">
        <v>1236</v>
      </c>
      <c r="AG97" s="292"/>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row>
    <row r="98" spans="2:86" s="28" customFormat="1" ht="105.75" customHeight="1" x14ac:dyDescent="0.3">
      <c r="B98" s="41" t="s">
        <v>265</v>
      </c>
      <c r="C98" s="320"/>
      <c r="D98" s="38" t="s">
        <v>59</v>
      </c>
      <c r="E98" s="318"/>
      <c r="F98" s="314"/>
      <c r="G98" s="37" t="s">
        <v>269</v>
      </c>
      <c r="H98" s="325"/>
      <c r="I98" s="325"/>
      <c r="J98" s="283"/>
      <c r="K98" s="350"/>
      <c r="L98" s="362"/>
      <c r="M98" s="350"/>
      <c r="N98" s="350"/>
      <c r="O98" s="350"/>
      <c r="Q98" s="112" t="s">
        <v>423</v>
      </c>
      <c r="R98" s="97">
        <v>1</v>
      </c>
      <c r="S98" s="102" t="s">
        <v>424</v>
      </c>
      <c r="T98" s="90" t="s">
        <v>425</v>
      </c>
      <c r="U98" s="378"/>
      <c r="V98" s="389"/>
      <c r="W98" s="145" t="s">
        <v>712</v>
      </c>
      <c r="X98" s="145" t="s">
        <v>674</v>
      </c>
      <c r="Y98" s="295"/>
      <c r="Z98" s="297"/>
      <c r="AA98" s="214" t="s">
        <v>1065</v>
      </c>
      <c r="AB98" s="196" t="s">
        <v>1066</v>
      </c>
      <c r="AC98" s="280"/>
      <c r="AD98" s="240">
        <v>1</v>
      </c>
      <c r="AE98" s="195" t="s">
        <v>1237</v>
      </c>
      <c r="AF98" s="49" t="s">
        <v>1066</v>
      </c>
      <c r="AG98" s="292"/>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row>
    <row r="99" spans="2:86" s="28" customFormat="1" ht="105.75" customHeight="1" x14ac:dyDescent="0.3">
      <c r="B99" s="41" t="s">
        <v>265</v>
      </c>
      <c r="C99" s="320"/>
      <c r="D99" s="38" t="s">
        <v>59</v>
      </c>
      <c r="E99" s="318"/>
      <c r="F99" s="313"/>
      <c r="G99" s="37" t="s">
        <v>186</v>
      </c>
      <c r="H99" s="325"/>
      <c r="I99" s="325"/>
      <c r="J99" s="284"/>
      <c r="K99" s="351"/>
      <c r="L99" s="363"/>
      <c r="M99" s="351"/>
      <c r="N99" s="351"/>
      <c r="O99" s="351"/>
      <c r="Q99" s="117" t="s">
        <v>426</v>
      </c>
      <c r="R99" s="97">
        <v>0.16666666666666666</v>
      </c>
      <c r="S99" s="102" t="s">
        <v>427</v>
      </c>
      <c r="T99" s="90" t="s">
        <v>428</v>
      </c>
      <c r="U99" s="370"/>
      <c r="V99" s="390"/>
      <c r="W99" s="149" t="s">
        <v>675</v>
      </c>
      <c r="X99" s="145" t="s">
        <v>676</v>
      </c>
      <c r="Y99" s="296"/>
      <c r="Z99" s="298"/>
      <c r="AA99" s="221" t="s">
        <v>1069</v>
      </c>
      <c r="AB99" s="196" t="s">
        <v>1070</v>
      </c>
      <c r="AC99" s="281"/>
      <c r="AD99" s="240">
        <v>1</v>
      </c>
      <c r="AE99" s="243" t="s">
        <v>1238</v>
      </c>
      <c r="AF99" s="243" t="s">
        <v>1070</v>
      </c>
      <c r="AG99" s="293"/>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row>
    <row r="100" spans="2:86" s="28" customFormat="1" ht="105.75" customHeight="1" x14ac:dyDescent="0.3">
      <c r="B100" s="41" t="s">
        <v>264</v>
      </c>
      <c r="C100" s="319" t="s">
        <v>194</v>
      </c>
      <c r="D100" s="38" t="s">
        <v>57</v>
      </c>
      <c r="E100" s="318" t="s">
        <v>244</v>
      </c>
      <c r="F100" s="312" t="s">
        <v>237</v>
      </c>
      <c r="G100" s="37" t="s">
        <v>188</v>
      </c>
      <c r="H100" s="325">
        <v>43845</v>
      </c>
      <c r="I100" s="325">
        <v>44180</v>
      </c>
      <c r="J100" s="61" t="s">
        <v>189</v>
      </c>
      <c r="K100" s="39">
        <v>1</v>
      </c>
      <c r="L100" s="53">
        <v>0.2</v>
      </c>
      <c r="M100" s="53">
        <v>0.5</v>
      </c>
      <c r="N100" s="53">
        <v>0.8</v>
      </c>
      <c r="O100" s="53">
        <v>1</v>
      </c>
      <c r="P100" s="299">
        <v>1616173790</v>
      </c>
      <c r="Q100" s="112" t="s">
        <v>572</v>
      </c>
      <c r="R100" s="97">
        <v>0.2</v>
      </c>
      <c r="S100" s="102" t="s">
        <v>602</v>
      </c>
      <c r="T100" s="90" t="s">
        <v>573</v>
      </c>
      <c r="U100" s="150" t="s">
        <v>572</v>
      </c>
      <c r="V100" s="134">
        <v>1</v>
      </c>
      <c r="W100" s="130" t="s">
        <v>692</v>
      </c>
      <c r="X100" s="140" t="s">
        <v>693</v>
      </c>
      <c r="Y100" s="193" t="s">
        <v>572</v>
      </c>
      <c r="Z100" s="178">
        <v>1</v>
      </c>
      <c r="AA100" s="182" t="s">
        <v>1129</v>
      </c>
      <c r="AB100" s="194" t="s">
        <v>1079</v>
      </c>
      <c r="AC100" s="182" t="s">
        <v>1239</v>
      </c>
      <c r="AD100" s="246">
        <v>1</v>
      </c>
      <c r="AE100" s="182" t="s">
        <v>1240</v>
      </c>
      <c r="AF100" s="249" t="s">
        <v>1241</v>
      </c>
      <c r="AG100" s="182" t="s">
        <v>1239</v>
      </c>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row>
    <row r="101" spans="2:86" s="28" customFormat="1" ht="105.75" customHeight="1" x14ac:dyDescent="0.3">
      <c r="B101" s="41" t="s">
        <v>264</v>
      </c>
      <c r="C101" s="320"/>
      <c r="D101" s="38" t="s">
        <v>57</v>
      </c>
      <c r="E101" s="318"/>
      <c r="F101" s="314"/>
      <c r="G101" s="37" t="s">
        <v>190</v>
      </c>
      <c r="H101" s="325"/>
      <c r="I101" s="325"/>
      <c r="J101" s="61" t="s">
        <v>191</v>
      </c>
      <c r="K101" s="39">
        <v>1</v>
      </c>
      <c r="L101" s="53">
        <v>0.3</v>
      </c>
      <c r="M101" s="53">
        <v>0.5</v>
      </c>
      <c r="N101" s="53">
        <v>0.7</v>
      </c>
      <c r="O101" s="53">
        <v>1</v>
      </c>
      <c r="P101" s="300"/>
      <c r="Q101" s="112" t="s">
        <v>574</v>
      </c>
      <c r="R101" s="97">
        <v>0.3</v>
      </c>
      <c r="S101" s="102" t="s">
        <v>603</v>
      </c>
      <c r="T101" s="90" t="s">
        <v>575</v>
      </c>
      <c r="U101" s="163" t="s">
        <v>574</v>
      </c>
      <c r="V101" s="134">
        <v>1</v>
      </c>
      <c r="W101" s="130" t="s">
        <v>694</v>
      </c>
      <c r="X101" s="140" t="s">
        <v>695</v>
      </c>
      <c r="Y101" s="193" t="s">
        <v>1080</v>
      </c>
      <c r="Z101" s="178">
        <v>1</v>
      </c>
      <c r="AA101" s="195" t="s">
        <v>1130</v>
      </c>
      <c r="AB101" s="189" t="s">
        <v>1081</v>
      </c>
      <c r="AC101" s="182" t="s">
        <v>1242</v>
      </c>
      <c r="AD101" s="247">
        <v>1</v>
      </c>
      <c r="AE101" s="182" t="s">
        <v>1243</v>
      </c>
      <c r="AF101" s="262" t="s">
        <v>1244</v>
      </c>
      <c r="AG101" s="182" t="s">
        <v>1242</v>
      </c>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row>
    <row r="102" spans="2:86" s="28" customFormat="1" ht="105.75" customHeight="1" x14ac:dyDescent="0.3">
      <c r="B102" s="41" t="s">
        <v>264</v>
      </c>
      <c r="C102" s="320"/>
      <c r="D102" s="38" t="s">
        <v>57</v>
      </c>
      <c r="E102" s="318"/>
      <c r="F102" s="313"/>
      <c r="G102" s="37" t="s">
        <v>192</v>
      </c>
      <c r="H102" s="325"/>
      <c r="I102" s="325"/>
      <c r="J102" s="61" t="s">
        <v>193</v>
      </c>
      <c r="K102" s="39">
        <v>1</v>
      </c>
      <c r="L102" s="53">
        <v>0.25</v>
      </c>
      <c r="M102" s="53">
        <v>0.5</v>
      </c>
      <c r="N102" s="53">
        <v>0.75</v>
      </c>
      <c r="O102" s="53">
        <v>1</v>
      </c>
      <c r="P102" s="301"/>
      <c r="Q102" s="112" t="s">
        <v>576</v>
      </c>
      <c r="R102" s="97">
        <v>0.25</v>
      </c>
      <c r="S102" s="102" t="s">
        <v>604</v>
      </c>
      <c r="T102" s="90" t="s">
        <v>577</v>
      </c>
      <c r="U102" s="163" t="s">
        <v>576</v>
      </c>
      <c r="V102" s="134">
        <v>1</v>
      </c>
      <c r="W102" s="130" t="s">
        <v>696</v>
      </c>
      <c r="X102" s="140" t="s">
        <v>697</v>
      </c>
      <c r="Y102" s="193" t="s">
        <v>1082</v>
      </c>
      <c r="Z102" s="178">
        <v>1</v>
      </c>
      <c r="AA102" s="195" t="s">
        <v>1131</v>
      </c>
      <c r="AB102" s="195" t="s">
        <v>1083</v>
      </c>
      <c r="AC102" s="205" t="s">
        <v>572</v>
      </c>
      <c r="AD102" s="247">
        <v>1</v>
      </c>
      <c r="AE102" s="182" t="s">
        <v>1245</v>
      </c>
      <c r="AF102" s="262" t="s">
        <v>1246</v>
      </c>
      <c r="AG102" s="205" t="s">
        <v>572</v>
      </c>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row>
    <row r="103" spans="2:86" s="28" customFormat="1" ht="105.75" customHeight="1" x14ac:dyDescent="0.3">
      <c r="B103" s="41" t="s">
        <v>265</v>
      </c>
      <c r="C103" s="319" t="s">
        <v>198</v>
      </c>
      <c r="D103" s="38" t="s">
        <v>55</v>
      </c>
      <c r="E103" s="318" t="s">
        <v>195</v>
      </c>
      <c r="F103" s="312" t="s">
        <v>238</v>
      </c>
      <c r="G103" s="54" t="s">
        <v>196</v>
      </c>
      <c r="H103" s="55">
        <v>43831</v>
      </c>
      <c r="I103" s="55">
        <v>44196</v>
      </c>
      <c r="J103" s="61" t="s">
        <v>197</v>
      </c>
      <c r="K103" s="53">
        <v>1</v>
      </c>
      <c r="L103" s="53">
        <v>0.25</v>
      </c>
      <c r="M103" s="53">
        <v>0.5</v>
      </c>
      <c r="N103" s="53">
        <v>0.75</v>
      </c>
      <c r="O103" s="39">
        <v>1</v>
      </c>
      <c r="P103" s="299">
        <v>227921252</v>
      </c>
      <c r="Q103" s="112" t="s">
        <v>578</v>
      </c>
      <c r="R103" s="97">
        <v>0.26</v>
      </c>
      <c r="S103" s="102" t="s">
        <v>579</v>
      </c>
      <c r="T103" s="90" t="s">
        <v>580</v>
      </c>
      <c r="U103" s="132" t="s">
        <v>713</v>
      </c>
      <c r="V103" s="134">
        <v>0.44</v>
      </c>
      <c r="W103" s="167" t="s">
        <v>714</v>
      </c>
      <c r="X103" s="167" t="s">
        <v>715</v>
      </c>
      <c r="Y103" s="196" t="s">
        <v>1071</v>
      </c>
      <c r="Z103" s="178">
        <v>0.69</v>
      </c>
      <c r="AA103" s="196" t="s">
        <v>1072</v>
      </c>
      <c r="AB103" s="196" t="s">
        <v>1073</v>
      </c>
      <c r="AC103" s="196" t="s">
        <v>1183</v>
      </c>
      <c r="AD103" s="230">
        <v>1</v>
      </c>
      <c r="AE103" s="196" t="s">
        <v>1184</v>
      </c>
      <c r="AF103" s="196" t="s">
        <v>1185</v>
      </c>
      <c r="AG103" s="196" t="s">
        <v>1183</v>
      </c>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row>
    <row r="104" spans="2:86" s="28" customFormat="1" ht="105.75" customHeight="1" x14ac:dyDescent="0.3">
      <c r="B104" s="41" t="s">
        <v>265</v>
      </c>
      <c r="C104" s="320"/>
      <c r="D104" s="38" t="s">
        <v>55</v>
      </c>
      <c r="E104" s="318"/>
      <c r="F104" s="314"/>
      <c r="G104" s="37" t="s">
        <v>199</v>
      </c>
      <c r="H104" s="55">
        <v>43831</v>
      </c>
      <c r="I104" s="55">
        <v>44196</v>
      </c>
      <c r="J104" s="61" t="s">
        <v>200</v>
      </c>
      <c r="K104" s="53">
        <v>1</v>
      </c>
      <c r="L104" s="53">
        <v>0</v>
      </c>
      <c r="M104" s="53">
        <v>0</v>
      </c>
      <c r="N104" s="53">
        <v>0.5</v>
      </c>
      <c r="O104" s="39">
        <v>1</v>
      </c>
      <c r="P104" s="300"/>
      <c r="Q104" s="112" t="s">
        <v>581</v>
      </c>
      <c r="R104" s="97" t="s">
        <v>571</v>
      </c>
      <c r="S104" s="102" t="s">
        <v>582</v>
      </c>
      <c r="T104" s="90" t="s">
        <v>580</v>
      </c>
      <c r="U104" s="132" t="s">
        <v>716</v>
      </c>
      <c r="V104" s="134">
        <v>0.5</v>
      </c>
      <c r="W104" s="167" t="s">
        <v>717</v>
      </c>
      <c r="X104" s="167" t="s">
        <v>715</v>
      </c>
      <c r="Y104" s="196" t="s">
        <v>716</v>
      </c>
      <c r="Z104" s="178">
        <v>0.5</v>
      </c>
      <c r="AA104" s="196" t="s">
        <v>717</v>
      </c>
      <c r="AB104" s="196" t="s">
        <v>1073</v>
      </c>
      <c r="AC104" s="196" t="s">
        <v>1186</v>
      </c>
      <c r="AD104" s="230">
        <v>1</v>
      </c>
      <c r="AE104" s="196" t="s">
        <v>1187</v>
      </c>
      <c r="AF104" s="196" t="s">
        <v>1185</v>
      </c>
      <c r="AG104" s="196" t="s">
        <v>1186</v>
      </c>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row>
    <row r="105" spans="2:86" s="28" customFormat="1" ht="105.75" customHeight="1" x14ac:dyDescent="0.3">
      <c r="B105" s="41" t="s">
        <v>265</v>
      </c>
      <c r="C105" s="320"/>
      <c r="D105" s="38" t="s">
        <v>55</v>
      </c>
      <c r="E105" s="318"/>
      <c r="F105" s="314"/>
      <c r="G105" s="54" t="s">
        <v>201</v>
      </c>
      <c r="H105" s="55">
        <v>43831</v>
      </c>
      <c r="I105" s="55">
        <v>44196</v>
      </c>
      <c r="J105" s="61" t="s">
        <v>202</v>
      </c>
      <c r="K105" s="53">
        <v>1</v>
      </c>
      <c r="L105" s="53">
        <v>0</v>
      </c>
      <c r="M105" s="53">
        <v>0</v>
      </c>
      <c r="N105" s="53">
        <v>0</v>
      </c>
      <c r="O105" s="39">
        <v>1</v>
      </c>
      <c r="P105" s="300"/>
      <c r="Q105" s="112" t="s">
        <v>581</v>
      </c>
      <c r="R105" s="97" t="s">
        <v>571</v>
      </c>
      <c r="S105" s="102" t="s">
        <v>582</v>
      </c>
      <c r="T105" s="90" t="s">
        <v>580</v>
      </c>
      <c r="U105" s="132" t="s">
        <v>581</v>
      </c>
      <c r="V105" s="134">
        <v>0</v>
      </c>
      <c r="W105" s="167" t="s">
        <v>582</v>
      </c>
      <c r="X105" s="167" t="s">
        <v>715</v>
      </c>
      <c r="Y105" s="196" t="s">
        <v>1074</v>
      </c>
      <c r="Z105" s="178">
        <v>1</v>
      </c>
      <c r="AA105" s="196" t="s">
        <v>1075</v>
      </c>
      <c r="AB105" s="196" t="s">
        <v>1073</v>
      </c>
      <c r="AC105" s="196" t="s">
        <v>1074</v>
      </c>
      <c r="AD105" s="230">
        <v>1</v>
      </c>
      <c r="AE105" s="196" t="s">
        <v>1075</v>
      </c>
      <c r="AF105" s="196" t="s">
        <v>1185</v>
      </c>
      <c r="AG105" s="196" t="s">
        <v>1074</v>
      </c>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row>
    <row r="106" spans="2:86" s="28" customFormat="1" ht="105.75" customHeight="1" x14ac:dyDescent="0.3">
      <c r="B106" s="41" t="s">
        <v>265</v>
      </c>
      <c r="C106" s="320"/>
      <c r="D106" s="38" t="s">
        <v>55</v>
      </c>
      <c r="E106" s="318"/>
      <c r="F106" s="313"/>
      <c r="G106" s="54" t="s">
        <v>203</v>
      </c>
      <c r="H106" s="55">
        <v>43831</v>
      </c>
      <c r="I106" s="55">
        <v>44196</v>
      </c>
      <c r="J106" s="61" t="s">
        <v>204</v>
      </c>
      <c r="K106" s="53">
        <v>1</v>
      </c>
      <c r="L106" s="53">
        <v>0.25</v>
      </c>
      <c r="M106" s="53">
        <v>0.5</v>
      </c>
      <c r="N106" s="53">
        <v>0.75</v>
      </c>
      <c r="O106" s="39">
        <v>1</v>
      </c>
      <c r="P106" s="301"/>
      <c r="Q106" s="112" t="s">
        <v>583</v>
      </c>
      <c r="R106" s="97">
        <v>0.33</v>
      </c>
      <c r="S106" s="102" t="s">
        <v>584</v>
      </c>
      <c r="T106" s="90" t="s">
        <v>580</v>
      </c>
      <c r="U106" s="132" t="s">
        <v>718</v>
      </c>
      <c r="V106" s="134">
        <v>0.5</v>
      </c>
      <c r="W106" s="167" t="s">
        <v>719</v>
      </c>
      <c r="X106" s="167" t="s">
        <v>715</v>
      </c>
      <c r="Y106" s="196" t="s">
        <v>1076</v>
      </c>
      <c r="Z106" s="178">
        <v>0.75</v>
      </c>
      <c r="AA106" s="196" t="s">
        <v>1077</v>
      </c>
      <c r="AB106" s="196" t="s">
        <v>1073</v>
      </c>
      <c r="AC106" s="196" t="s">
        <v>1188</v>
      </c>
      <c r="AD106" s="230">
        <v>1</v>
      </c>
      <c r="AE106" s="196" t="s">
        <v>1189</v>
      </c>
      <c r="AF106" s="196" t="s">
        <v>1185</v>
      </c>
      <c r="AG106" s="196" t="s">
        <v>1188</v>
      </c>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row>
    <row r="107" spans="2:86" s="28" customFormat="1" ht="105.75" customHeight="1" x14ac:dyDescent="0.3">
      <c r="B107" s="41" t="s">
        <v>265</v>
      </c>
      <c r="C107" s="320"/>
      <c r="D107" s="38" t="s">
        <v>55</v>
      </c>
      <c r="E107" s="37" t="s">
        <v>205</v>
      </c>
      <c r="F107" s="37" t="s">
        <v>239</v>
      </c>
      <c r="G107" s="48" t="s">
        <v>206</v>
      </c>
      <c r="H107" s="56">
        <v>43831</v>
      </c>
      <c r="I107" s="55">
        <v>44196</v>
      </c>
      <c r="J107" s="57" t="s">
        <v>207</v>
      </c>
      <c r="K107" s="53">
        <v>1</v>
      </c>
      <c r="L107" s="53"/>
      <c r="M107" s="53"/>
      <c r="N107" s="53">
        <v>0.5</v>
      </c>
      <c r="O107" s="39">
        <v>1</v>
      </c>
      <c r="P107" s="41"/>
      <c r="Q107" s="112" t="s">
        <v>581</v>
      </c>
      <c r="R107" s="97" t="s">
        <v>571</v>
      </c>
      <c r="S107" s="102" t="s">
        <v>582</v>
      </c>
      <c r="T107" s="90" t="s">
        <v>580</v>
      </c>
      <c r="U107" s="132" t="s">
        <v>581</v>
      </c>
      <c r="V107" s="134">
        <v>0</v>
      </c>
      <c r="W107" s="167" t="s">
        <v>582</v>
      </c>
      <c r="X107" s="167" t="s">
        <v>715</v>
      </c>
      <c r="Y107" s="196" t="s">
        <v>239</v>
      </c>
      <c r="Z107" s="178">
        <v>0</v>
      </c>
      <c r="AA107" s="196" t="s">
        <v>1078</v>
      </c>
      <c r="AB107" s="196" t="s">
        <v>1073</v>
      </c>
      <c r="AC107" s="196" t="s">
        <v>239</v>
      </c>
      <c r="AD107" s="230">
        <v>1</v>
      </c>
      <c r="AE107" s="196" t="s">
        <v>1190</v>
      </c>
      <c r="AF107" s="196" t="s">
        <v>1185</v>
      </c>
      <c r="AG107" s="196" t="s">
        <v>239</v>
      </c>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row>
    <row r="108" spans="2:86" s="28" customFormat="1" ht="105.75" customHeight="1" x14ac:dyDescent="0.3">
      <c r="B108" s="41" t="s">
        <v>265</v>
      </c>
      <c r="C108" s="358" t="s">
        <v>242</v>
      </c>
      <c r="D108" s="70" t="s">
        <v>225</v>
      </c>
      <c r="E108" s="312" t="s">
        <v>251</v>
      </c>
      <c r="F108" s="312" t="s">
        <v>241</v>
      </c>
      <c r="G108" s="327" t="s">
        <v>210</v>
      </c>
      <c r="H108" s="56">
        <v>43832</v>
      </c>
      <c r="I108" s="55">
        <v>44012</v>
      </c>
      <c r="J108" s="57" t="s">
        <v>211</v>
      </c>
      <c r="K108" s="53">
        <v>1</v>
      </c>
      <c r="L108" s="53">
        <v>0.75</v>
      </c>
      <c r="M108" s="53">
        <v>1</v>
      </c>
      <c r="N108" s="53">
        <v>0</v>
      </c>
      <c r="O108" s="39">
        <v>0</v>
      </c>
      <c r="P108" s="302">
        <v>267794148</v>
      </c>
      <c r="Q108" s="111" t="s">
        <v>486</v>
      </c>
      <c r="R108" s="97">
        <v>0.75</v>
      </c>
      <c r="S108" s="102" t="s">
        <v>487</v>
      </c>
      <c r="T108" s="90" t="s">
        <v>488</v>
      </c>
      <c r="U108" s="153" t="s">
        <v>762</v>
      </c>
      <c r="V108" s="134">
        <v>1</v>
      </c>
      <c r="W108" s="153" t="s">
        <v>763</v>
      </c>
      <c r="X108" s="153" t="s">
        <v>764</v>
      </c>
      <c r="Y108" s="151" t="s">
        <v>1084</v>
      </c>
      <c r="Z108" s="178">
        <v>1</v>
      </c>
      <c r="AA108" s="195" t="s">
        <v>1085</v>
      </c>
      <c r="AB108" s="151" t="s">
        <v>764</v>
      </c>
      <c r="AC108" s="151" t="s">
        <v>1191</v>
      </c>
      <c r="AD108" s="248">
        <v>1</v>
      </c>
      <c r="AE108" s="195" t="s">
        <v>1192</v>
      </c>
      <c r="AF108" s="151" t="s">
        <v>764</v>
      </c>
      <c r="AG108" s="151" t="s">
        <v>1191</v>
      </c>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row>
    <row r="109" spans="2:86" s="28" customFormat="1" ht="105.75" customHeight="1" x14ac:dyDescent="0.3">
      <c r="B109" s="41" t="s">
        <v>265</v>
      </c>
      <c r="C109" s="359"/>
      <c r="D109" s="70" t="s">
        <v>225</v>
      </c>
      <c r="E109" s="313"/>
      <c r="F109" s="314"/>
      <c r="G109" s="329"/>
      <c r="H109" s="56">
        <v>43832</v>
      </c>
      <c r="I109" s="55">
        <v>44196</v>
      </c>
      <c r="J109" s="57" t="s">
        <v>212</v>
      </c>
      <c r="K109" s="53">
        <v>1</v>
      </c>
      <c r="L109" s="53">
        <v>0</v>
      </c>
      <c r="M109" s="53">
        <v>0.5</v>
      </c>
      <c r="N109" s="53">
        <v>0</v>
      </c>
      <c r="O109" s="39">
        <v>0.5</v>
      </c>
      <c r="P109" s="303"/>
      <c r="Q109" s="111" t="s">
        <v>489</v>
      </c>
      <c r="R109" s="97">
        <v>0.25</v>
      </c>
      <c r="S109" s="102" t="s">
        <v>490</v>
      </c>
      <c r="T109" s="90" t="s">
        <v>491</v>
      </c>
      <c r="U109" s="153" t="s">
        <v>765</v>
      </c>
      <c r="V109" s="134">
        <v>0.5</v>
      </c>
      <c r="W109" s="153" t="s">
        <v>766</v>
      </c>
      <c r="X109" s="153" t="s">
        <v>767</v>
      </c>
      <c r="Y109" s="151" t="s">
        <v>1086</v>
      </c>
      <c r="Z109" s="178">
        <v>0.75</v>
      </c>
      <c r="AA109" s="151" t="s">
        <v>1087</v>
      </c>
      <c r="AB109" s="151" t="s">
        <v>767</v>
      </c>
      <c r="AC109" s="151" t="s">
        <v>1191</v>
      </c>
      <c r="AD109" s="248">
        <v>1</v>
      </c>
      <c r="AE109" s="151" t="s">
        <v>1193</v>
      </c>
      <c r="AF109" s="151" t="s">
        <v>767</v>
      </c>
      <c r="AG109" s="151" t="s">
        <v>1191</v>
      </c>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row>
    <row r="110" spans="2:86" s="28" customFormat="1" ht="105.75" customHeight="1" x14ac:dyDescent="0.3">
      <c r="B110" s="41" t="s">
        <v>265</v>
      </c>
      <c r="C110" s="359"/>
      <c r="D110" s="70" t="s">
        <v>225</v>
      </c>
      <c r="E110" s="312" t="s">
        <v>252</v>
      </c>
      <c r="F110" s="314"/>
      <c r="G110" s="48" t="s">
        <v>253</v>
      </c>
      <c r="H110" s="56">
        <v>43832</v>
      </c>
      <c r="I110" s="55">
        <v>44012</v>
      </c>
      <c r="J110" s="57" t="s">
        <v>254</v>
      </c>
      <c r="K110" s="53">
        <v>1</v>
      </c>
      <c r="L110" s="53">
        <v>0.5</v>
      </c>
      <c r="M110" s="53">
        <v>1</v>
      </c>
      <c r="N110" s="53">
        <v>0</v>
      </c>
      <c r="O110" s="39">
        <v>0</v>
      </c>
      <c r="P110" s="41"/>
      <c r="Q110" s="112" t="s">
        <v>492</v>
      </c>
      <c r="R110" s="97">
        <v>0.5</v>
      </c>
      <c r="S110" s="102" t="s">
        <v>493</v>
      </c>
      <c r="T110" s="90" t="s">
        <v>494</v>
      </c>
      <c r="U110" s="153" t="s">
        <v>768</v>
      </c>
      <c r="V110" s="134">
        <v>1</v>
      </c>
      <c r="W110" s="153" t="s">
        <v>769</v>
      </c>
      <c r="X110" s="153" t="s">
        <v>770</v>
      </c>
      <c r="Y110" s="151" t="s">
        <v>768</v>
      </c>
      <c r="Z110" s="178">
        <v>1</v>
      </c>
      <c r="AA110" s="151" t="s">
        <v>1088</v>
      </c>
      <c r="AB110" s="151" t="s">
        <v>770</v>
      </c>
      <c r="AC110" s="151" t="s">
        <v>768</v>
      </c>
      <c r="AD110" s="248">
        <v>1</v>
      </c>
      <c r="AE110" s="151" t="s">
        <v>1194</v>
      </c>
      <c r="AF110" s="151" t="s">
        <v>770</v>
      </c>
      <c r="AG110" s="151" t="s">
        <v>768</v>
      </c>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row>
    <row r="111" spans="2:86" s="28" customFormat="1" ht="105.75" customHeight="1" x14ac:dyDescent="0.3">
      <c r="B111" s="41" t="s">
        <v>265</v>
      </c>
      <c r="C111" s="359"/>
      <c r="D111" s="70" t="s">
        <v>225</v>
      </c>
      <c r="E111" s="314"/>
      <c r="F111" s="314"/>
      <c r="G111" s="48" t="s">
        <v>213</v>
      </c>
      <c r="H111" s="56">
        <v>44013</v>
      </c>
      <c r="I111" s="55">
        <v>44196</v>
      </c>
      <c r="J111" s="57" t="s">
        <v>214</v>
      </c>
      <c r="K111" s="53">
        <v>0.5</v>
      </c>
      <c r="L111" s="53">
        <v>0</v>
      </c>
      <c r="M111" s="53">
        <v>0</v>
      </c>
      <c r="N111" s="53">
        <v>0.25</v>
      </c>
      <c r="O111" s="39">
        <v>0.5</v>
      </c>
      <c r="P111" s="41"/>
      <c r="Q111" s="111" t="s">
        <v>495</v>
      </c>
      <c r="R111" s="97" t="s">
        <v>302</v>
      </c>
      <c r="S111" s="102" t="s">
        <v>443</v>
      </c>
      <c r="T111" s="90"/>
      <c r="U111" s="153" t="s">
        <v>771</v>
      </c>
      <c r="V111" s="134">
        <v>0.15</v>
      </c>
      <c r="W111" s="153" t="s">
        <v>772</v>
      </c>
      <c r="X111" s="153" t="s">
        <v>773</v>
      </c>
      <c r="Y111" s="151" t="s">
        <v>1121</v>
      </c>
      <c r="Z111" s="178">
        <v>0.3</v>
      </c>
      <c r="AA111" s="195" t="s">
        <v>1089</v>
      </c>
      <c r="AB111" s="151" t="s">
        <v>773</v>
      </c>
      <c r="AC111" s="151" t="s">
        <v>1195</v>
      </c>
      <c r="AD111" s="248">
        <v>0.8</v>
      </c>
      <c r="AE111" s="195" t="s">
        <v>1196</v>
      </c>
      <c r="AF111" s="151" t="s">
        <v>773</v>
      </c>
      <c r="AG111" s="151" t="s">
        <v>1195</v>
      </c>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row>
    <row r="112" spans="2:86" s="28" customFormat="1" ht="105.75" customHeight="1" x14ac:dyDescent="0.3">
      <c r="B112" s="41" t="s">
        <v>265</v>
      </c>
      <c r="C112" s="359"/>
      <c r="D112" s="70" t="s">
        <v>225</v>
      </c>
      <c r="E112" s="313"/>
      <c r="F112" s="313"/>
      <c r="G112" s="48" t="s">
        <v>215</v>
      </c>
      <c r="H112" s="56">
        <v>44013</v>
      </c>
      <c r="I112" s="55">
        <v>44196</v>
      </c>
      <c r="J112" s="57" t="s">
        <v>216</v>
      </c>
      <c r="K112" s="53">
        <v>0.5</v>
      </c>
      <c r="L112" s="53">
        <v>0</v>
      </c>
      <c r="M112" s="53">
        <v>0</v>
      </c>
      <c r="N112" s="53">
        <v>0.25</v>
      </c>
      <c r="O112" s="39">
        <v>0.5</v>
      </c>
      <c r="P112" s="41"/>
      <c r="Q112" s="111" t="s">
        <v>495</v>
      </c>
      <c r="R112" s="97" t="s">
        <v>302</v>
      </c>
      <c r="S112" s="102" t="s">
        <v>443</v>
      </c>
      <c r="T112" s="90" t="s">
        <v>302</v>
      </c>
      <c r="U112" s="153" t="s">
        <v>774</v>
      </c>
      <c r="V112" s="134">
        <v>0.25</v>
      </c>
      <c r="W112" s="153" t="s">
        <v>775</v>
      </c>
      <c r="X112" s="153" t="s">
        <v>776</v>
      </c>
      <c r="Y112" s="151" t="s">
        <v>1090</v>
      </c>
      <c r="Z112" s="178">
        <v>0.75</v>
      </c>
      <c r="AA112" s="195" t="s">
        <v>1091</v>
      </c>
      <c r="AB112" s="151" t="s">
        <v>776</v>
      </c>
      <c r="AC112" s="151" t="s">
        <v>1197</v>
      </c>
      <c r="AD112" s="248">
        <v>1</v>
      </c>
      <c r="AE112" s="195" t="s">
        <v>1198</v>
      </c>
      <c r="AF112" s="151" t="s">
        <v>776</v>
      </c>
      <c r="AG112" s="151" t="s">
        <v>1197</v>
      </c>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row>
    <row r="113" spans="2:86" s="28" customFormat="1" ht="105.75" customHeight="1" x14ac:dyDescent="0.3">
      <c r="B113" s="41" t="s">
        <v>265</v>
      </c>
      <c r="C113" s="359"/>
      <c r="D113" s="70" t="s">
        <v>225</v>
      </c>
      <c r="E113" s="312" t="s">
        <v>217</v>
      </c>
      <c r="F113" s="312" t="s">
        <v>240</v>
      </c>
      <c r="G113" s="48" t="s">
        <v>255</v>
      </c>
      <c r="H113" s="56">
        <v>43832</v>
      </c>
      <c r="I113" s="55">
        <v>43921</v>
      </c>
      <c r="J113" s="57" t="s">
        <v>256</v>
      </c>
      <c r="K113" s="53">
        <v>1</v>
      </c>
      <c r="L113" s="53">
        <v>1</v>
      </c>
      <c r="M113" s="53">
        <v>0</v>
      </c>
      <c r="N113" s="53">
        <v>0</v>
      </c>
      <c r="O113" s="39">
        <v>0</v>
      </c>
      <c r="P113" s="41"/>
      <c r="Q113" s="112" t="s">
        <v>496</v>
      </c>
      <c r="R113" s="97">
        <v>1</v>
      </c>
      <c r="S113" s="102" t="s">
        <v>497</v>
      </c>
      <c r="T113" s="90" t="s">
        <v>498</v>
      </c>
      <c r="U113" s="153" t="s">
        <v>777</v>
      </c>
      <c r="V113" s="134">
        <v>1</v>
      </c>
      <c r="W113" s="153" t="s">
        <v>778</v>
      </c>
      <c r="X113" s="153" t="s">
        <v>779</v>
      </c>
      <c r="Y113" s="151" t="s">
        <v>1084</v>
      </c>
      <c r="Z113" s="178">
        <v>1</v>
      </c>
      <c r="AA113" s="195" t="s">
        <v>778</v>
      </c>
      <c r="AB113" s="151" t="s">
        <v>779</v>
      </c>
      <c r="AC113" s="151" t="s">
        <v>1191</v>
      </c>
      <c r="AD113" s="248">
        <v>1</v>
      </c>
      <c r="AE113" s="195" t="s">
        <v>1199</v>
      </c>
      <c r="AF113" s="151" t="s">
        <v>779</v>
      </c>
      <c r="AG113" s="151" t="s">
        <v>1191</v>
      </c>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row>
    <row r="114" spans="2:86" s="28" customFormat="1" ht="105.75" customHeight="1" x14ac:dyDescent="0.3">
      <c r="B114" s="41" t="s">
        <v>265</v>
      </c>
      <c r="C114" s="359"/>
      <c r="D114" s="70" t="s">
        <v>225</v>
      </c>
      <c r="E114" s="314"/>
      <c r="F114" s="314"/>
      <c r="G114" s="48" t="s">
        <v>218</v>
      </c>
      <c r="H114" s="56">
        <v>43832</v>
      </c>
      <c r="I114" s="55">
        <v>44196</v>
      </c>
      <c r="J114" s="57" t="s">
        <v>219</v>
      </c>
      <c r="K114" s="53">
        <v>1</v>
      </c>
      <c r="L114" s="53">
        <v>0.25</v>
      </c>
      <c r="M114" s="53">
        <v>0.25</v>
      </c>
      <c r="N114" s="53">
        <v>0.25</v>
      </c>
      <c r="O114" s="39">
        <v>0.25</v>
      </c>
      <c r="P114" s="41"/>
      <c r="Q114" s="112" t="s">
        <v>499</v>
      </c>
      <c r="R114" s="97">
        <v>0.25</v>
      </c>
      <c r="S114" s="102" t="s">
        <v>500</v>
      </c>
      <c r="T114" s="90" t="s">
        <v>501</v>
      </c>
      <c r="U114" s="153" t="s">
        <v>780</v>
      </c>
      <c r="V114" s="134">
        <v>0.25</v>
      </c>
      <c r="W114" s="153" t="s">
        <v>781</v>
      </c>
      <c r="X114" s="153" t="s">
        <v>782</v>
      </c>
      <c r="Y114" s="151" t="s">
        <v>1086</v>
      </c>
      <c r="Z114" s="178">
        <v>0.75</v>
      </c>
      <c r="AA114" s="151" t="s">
        <v>781</v>
      </c>
      <c r="AB114" s="151" t="s">
        <v>782</v>
      </c>
      <c r="AC114" s="151" t="s">
        <v>1191</v>
      </c>
      <c r="AD114" s="248">
        <v>1</v>
      </c>
      <c r="AE114" s="151" t="s">
        <v>1200</v>
      </c>
      <c r="AF114" s="151" t="s">
        <v>782</v>
      </c>
      <c r="AG114" s="151" t="s">
        <v>1191</v>
      </c>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row>
    <row r="115" spans="2:86" s="28" customFormat="1" ht="105.75" customHeight="1" x14ac:dyDescent="0.3">
      <c r="B115" s="41" t="s">
        <v>265</v>
      </c>
      <c r="C115" s="359"/>
      <c r="D115" s="70" t="s">
        <v>225</v>
      </c>
      <c r="E115" s="313"/>
      <c r="F115" s="314"/>
      <c r="G115" s="48" t="s">
        <v>257</v>
      </c>
      <c r="H115" s="56">
        <v>43832</v>
      </c>
      <c r="I115" s="55">
        <v>44196</v>
      </c>
      <c r="J115" s="57" t="s">
        <v>220</v>
      </c>
      <c r="K115" s="53">
        <v>1</v>
      </c>
      <c r="L115" s="53">
        <v>0.25</v>
      </c>
      <c r="M115" s="53">
        <v>0.5</v>
      </c>
      <c r="N115" s="53">
        <v>0.75</v>
      </c>
      <c r="O115" s="39">
        <v>1</v>
      </c>
      <c r="P115" s="41"/>
      <c r="Q115" s="112" t="s">
        <v>499</v>
      </c>
      <c r="R115" s="97">
        <v>0.25</v>
      </c>
      <c r="S115" s="102" t="s">
        <v>502</v>
      </c>
      <c r="T115" s="90"/>
      <c r="U115" s="153" t="s">
        <v>783</v>
      </c>
      <c r="V115" s="134">
        <v>0.5</v>
      </c>
      <c r="W115" s="153" t="s">
        <v>784</v>
      </c>
      <c r="X115" s="153" t="s">
        <v>785</v>
      </c>
      <c r="Y115" s="151" t="s">
        <v>1092</v>
      </c>
      <c r="Z115" s="178">
        <v>0.75</v>
      </c>
      <c r="AA115" s="195" t="s">
        <v>1128</v>
      </c>
      <c r="AB115" s="151" t="s">
        <v>785</v>
      </c>
      <c r="AC115" s="151" t="s">
        <v>1191</v>
      </c>
      <c r="AD115" s="248">
        <v>1</v>
      </c>
      <c r="AE115" s="195" t="s">
        <v>1201</v>
      </c>
      <c r="AF115" s="151" t="s">
        <v>785</v>
      </c>
      <c r="AG115" s="151" t="s">
        <v>1191</v>
      </c>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row>
    <row r="116" spans="2:86" s="28" customFormat="1" ht="105.75" customHeight="1" x14ac:dyDescent="0.3">
      <c r="B116" s="72" t="s">
        <v>267</v>
      </c>
      <c r="C116" s="359"/>
      <c r="D116" s="70" t="s">
        <v>225</v>
      </c>
      <c r="E116" s="314"/>
      <c r="F116" s="314"/>
      <c r="G116" s="48" t="s">
        <v>221</v>
      </c>
      <c r="H116" s="56">
        <v>43832</v>
      </c>
      <c r="I116" s="55">
        <v>43921</v>
      </c>
      <c r="J116" s="57" t="s">
        <v>222</v>
      </c>
      <c r="K116" s="53">
        <v>1</v>
      </c>
      <c r="L116" s="53">
        <v>1</v>
      </c>
      <c r="M116" s="53">
        <v>0</v>
      </c>
      <c r="N116" s="53">
        <v>0</v>
      </c>
      <c r="O116" s="39">
        <v>0</v>
      </c>
      <c r="P116" s="300"/>
      <c r="Q116" s="112" t="s">
        <v>503</v>
      </c>
      <c r="R116" s="97">
        <v>1</v>
      </c>
      <c r="S116" s="102" t="s">
        <v>504</v>
      </c>
      <c r="T116" s="90" t="s">
        <v>505</v>
      </c>
      <c r="U116" s="153" t="s">
        <v>787</v>
      </c>
      <c r="V116" s="134">
        <v>1</v>
      </c>
      <c r="W116" s="153"/>
      <c r="X116" s="153" t="s">
        <v>788</v>
      </c>
      <c r="Y116" s="151" t="s">
        <v>1084</v>
      </c>
      <c r="Z116" s="178">
        <v>1</v>
      </c>
      <c r="AA116" s="195" t="s">
        <v>1093</v>
      </c>
      <c r="AB116" s="151"/>
      <c r="AC116" s="151" t="s">
        <v>1084</v>
      </c>
      <c r="AD116" s="248">
        <v>1</v>
      </c>
      <c r="AE116" s="195" t="s">
        <v>1093</v>
      </c>
      <c r="AF116" s="205"/>
      <c r="AG116" s="151" t="s">
        <v>1084</v>
      </c>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row>
    <row r="117" spans="2:86" s="28" customFormat="1" ht="105.75" customHeight="1" x14ac:dyDescent="0.3">
      <c r="B117" s="41" t="s">
        <v>267</v>
      </c>
      <c r="C117" s="360"/>
      <c r="D117" s="38" t="s">
        <v>225</v>
      </c>
      <c r="E117" s="313"/>
      <c r="F117" s="313"/>
      <c r="G117" s="48" t="s">
        <v>223</v>
      </c>
      <c r="H117" s="56">
        <v>43832</v>
      </c>
      <c r="I117" s="55">
        <v>43921</v>
      </c>
      <c r="J117" s="57" t="s">
        <v>224</v>
      </c>
      <c r="K117" s="53">
        <v>1</v>
      </c>
      <c r="L117" s="53">
        <v>0</v>
      </c>
      <c r="M117" s="53">
        <v>0.25</v>
      </c>
      <c r="N117" s="53">
        <v>0.75</v>
      </c>
      <c r="O117" s="39">
        <v>1</v>
      </c>
      <c r="P117" s="301"/>
      <c r="Q117" s="111" t="s">
        <v>489</v>
      </c>
      <c r="R117" s="97" t="s">
        <v>302</v>
      </c>
      <c r="S117" s="102" t="s">
        <v>443</v>
      </c>
      <c r="T117" s="90"/>
      <c r="U117" s="153" t="s">
        <v>774</v>
      </c>
      <c r="V117" s="134">
        <v>0.25</v>
      </c>
      <c r="W117" s="153" t="s">
        <v>789</v>
      </c>
      <c r="X117" s="153" t="s">
        <v>790</v>
      </c>
      <c r="Y117" s="151" t="s">
        <v>1094</v>
      </c>
      <c r="Z117" s="178">
        <v>0.75</v>
      </c>
      <c r="AA117" s="195" t="s">
        <v>1095</v>
      </c>
      <c r="AB117" s="151" t="s">
        <v>786</v>
      </c>
      <c r="AC117" s="151" t="s">
        <v>1202</v>
      </c>
      <c r="AD117" s="248">
        <v>1</v>
      </c>
      <c r="AE117" s="195" t="s">
        <v>1203</v>
      </c>
      <c r="AF117" s="151" t="s">
        <v>786</v>
      </c>
      <c r="AG117" s="151" t="s">
        <v>1202</v>
      </c>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row>
    <row r="118" spans="2:86" ht="105.75" customHeight="1" x14ac:dyDescent="0.3">
      <c r="D118" s="34"/>
      <c r="E118" s="34"/>
      <c r="F118" s="34"/>
      <c r="G118" s="35"/>
      <c r="H118" s="35"/>
      <c r="I118" s="35"/>
      <c r="J118" s="65"/>
      <c r="K118" s="34"/>
      <c r="L118" s="34"/>
      <c r="M118" s="34"/>
      <c r="N118" s="34"/>
      <c r="O118" s="34"/>
      <c r="P118" s="36">
        <f>SUM(P6:P117)</f>
        <v>100147023620</v>
      </c>
      <c r="Q118" s="91"/>
      <c r="Y118" s="222"/>
      <c r="Z118" s="222"/>
      <c r="AA118" s="222"/>
      <c r="AB118" s="222"/>
      <c r="AC118" s="268"/>
      <c r="AD118" s="268"/>
      <c r="AE118" s="268"/>
      <c r="AF118" s="268"/>
      <c r="AG118" s="268"/>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row>
    <row r="119" spans="2:86" ht="105.75" customHeight="1" x14ac:dyDescent="0.3">
      <c r="R119" s="92"/>
      <c r="Y119" s="222"/>
      <c r="Z119" s="222"/>
      <c r="AA119" s="222"/>
      <c r="AB119" s="222"/>
      <c r="AC119" s="268"/>
      <c r="AD119" s="268"/>
      <c r="AE119" s="268"/>
      <c r="AF119" s="268"/>
      <c r="AG119" s="268"/>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row>
    <row r="120" spans="2:86" x14ac:dyDescent="0.3">
      <c r="R120" s="92"/>
      <c r="Y120" s="222"/>
      <c r="Z120" s="222"/>
      <c r="AA120" s="222"/>
      <c r="AB120" s="222"/>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row>
    <row r="121" spans="2:86" x14ac:dyDescent="0.3">
      <c r="R121" s="92"/>
      <c r="Y121" s="222"/>
      <c r="Z121" s="222"/>
      <c r="AA121" s="222"/>
      <c r="AB121" s="222"/>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row>
    <row r="122" spans="2:86" x14ac:dyDescent="0.3">
      <c r="R122" s="92"/>
      <c r="Y122" s="222"/>
      <c r="Z122" s="222"/>
      <c r="AA122" s="222"/>
      <c r="AB122" s="222"/>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row>
    <row r="123" spans="2:86" x14ac:dyDescent="0.3">
      <c r="R123" s="92"/>
      <c r="Y123" s="222"/>
      <c r="Z123" s="222"/>
      <c r="AA123" s="222"/>
      <c r="AB123" s="222"/>
    </row>
    <row r="124" spans="2:86" x14ac:dyDescent="0.3">
      <c r="R124" s="92"/>
      <c r="Y124" s="222"/>
      <c r="Z124" s="222"/>
      <c r="AA124" s="222"/>
      <c r="AB124" s="222"/>
    </row>
    <row r="125" spans="2:86" x14ac:dyDescent="0.3">
      <c r="R125" s="92"/>
      <c r="Y125" s="222"/>
      <c r="Z125" s="222"/>
      <c r="AA125" s="222"/>
      <c r="AB125" s="222"/>
    </row>
    <row r="126" spans="2:86" x14ac:dyDescent="0.3">
      <c r="R126" s="92"/>
      <c r="Y126" s="222"/>
      <c r="Z126" s="222"/>
      <c r="AA126" s="222"/>
      <c r="AB126" s="222"/>
    </row>
    <row r="127" spans="2:86" x14ac:dyDescent="0.3">
      <c r="R127" s="92"/>
    </row>
    <row r="128" spans="2:86" x14ac:dyDescent="0.3">
      <c r="R128" s="92"/>
    </row>
    <row r="129" spans="18:18" x14ac:dyDescent="0.3">
      <c r="R129" s="92"/>
    </row>
    <row r="130" spans="18:18" x14ac:dyDescent="0.3">
      <c r="R130" s="92"/>
    </row>
    <row r="131" spans="18:18" x14ac:dyDescent="0.3">
      <c r="R131" s="92"/>
    </row>
    <row r="132" spans="18:18" x14ac:dyDescent="0.3">
      <c r="R132" s="92"/>
    </row>
    <row r="133" spans="18:18" x14ac:dyDescent="0.3">
      <c r="R133" s="92"/>
    </row>
    <row r="134" spans="18:18" x14ac:dyDescent="0.3">
      <c r="R134" s="92"/>
    </row>
    <row r="135" spans="18:18" x14ac:dyDescent="0.3">
      <c r="R135" s="92"/>
    </row>
    <row r="136" spans="18:18" x14ac:dyDescent="0.3">
      <c r="R136" s="92"/>
    </row>
    <row r="137" spans="18:18" x14ac:dyDescent="0.3">
      <c r="R137" s="92"/>
    </row>
  </sheetData>
  <mergeCells count="236">
    <mergeCell ref="V4:X4"/>
    <mergeCell ref="P4:P5"/>
    <mergeCell ref="Y4:AB4"/>
    <mergeCell ref="AC4:AF4"/>
    <mergeCell ref="Q4:T4"/>
    <mergeCell ref="Y6:Y8"/>
    <mergeCell ref="Z6:Z8"/>
    <mergeCell ref="Y9:Y11"/>
    <mergeCell ref="Z9:Z11"/>
    <mergeCell ref="AB9:AB11"/>
    <mergeCell ref="K94:K99"/>
    <mergeCell ref="L94:L99"/>
    <mergeCell ref="M94:M99"/>
    <mergeCell ref="N94:N99"/>
    <mergeCell ref="O94:O99"/>
    <mergeCell ref="V6:V8"/>
    <mergeCell ref="V9:V11"/>
    <mergeCell ref="V12:V13"/>
    <mergeCell ref="U6:U8"/>
    <mergeCell ref="U9:U11"/>
    <mergeCell ref="U12:U13"/>
    <mergeCell ref="T9:T11"/>
    <mergeCell ref="Q12:Q13"/>
    <mergeCell ref="R12:R13"/>
    <mergeCell ref="P83:P86"/>
    <mergeCell ref="K72:K73"/>
    <mergeCell ref="V94:V99"/>
    <mergeCell ref="U94:U99"/>
    <mergeCell ref="AB12:AB13"/>
    <mergeCell ref="L12:L13"/>
    <mergeCell ref="Q6:Q8"/>
    <mergeCell ref="O12:O13"/>
    <mergeCell ref="H12:H13"/>
    <mergeCell ref="I12:I13"/>
    <mergeCell ref="K12:K13"/>
    <mergeCell ref="H9:H11"/>
    <mergeCell ref="I9:I11"/>
    <mergeCell ref="M9:M11"/>
    <mergeCell ref="N9:N11"/>
    <mergeCell ref="O9:O11"/>
    <mergeCell ref="Y12:Y13"/>
    <mergeCell ref="Z12:Z13"/>
    <mergeCell ref="R6:R8"/>
    <mergeCell ref="Q9:Q11"/>
    <mergeCell ref="R9:R11"/>
    <mergeCell ref="X9:X11"/>
    <mergeCell ref="Q1:T3"/>
    <mergeCell ref="C108:C117"/>
    <mergeCell ref="F103:F106"/>
    <mergeCell ref="G108:G109"/>
    <mergeCell ref="F108:F112"/>
    <mergeCell ref="F113:F117"/>
    <mergeCell ref="K6:K8"/>
    <mergeCell ref="K9:K11"/>
    <mergeCell ref="C14:C17"/>
    <mergeCell ref="H18:H21"/>
    <mergeCell ref="I18:I21"/>
    <mergeCell ref="E22:E23"/>
    <mergeCell ref="H22:H23"/>
    <mergeCell ref="E14:E17"/>
    <mergeCell ref="E18:E21"/>
    <mergeCell ref="C27:C29"/>
    <mergeCell ref="E30:E31"/>
    <mergeCell ref="C58:C59"/>
    <mergeCell ref="H74:H77"/>
    <mergeCell ref="I74:I77"/>
    <mergeCell ref="C74:C77"/>
    <mergeCell ref="E12:E13"/>
    <mergeCell ref="M12:M13"/>
    <mergeCell ref="N12:N13"/>
    <mergeCell ref="C60:C66"/>
    <mergeCell ref="N1:O1"/>
    <mergeCell ref="J1:K1"/>
    <mergeCell ref="J2:K2"/>
    <mergeCell ref="L1:M1"/>
    <mergeCell ref="L2:P2"/>
    <mergeCell ref="O6:O8"/>
    <mergeCell ref="H14:H17"/>
    <mergeCell ref="I14:I17"/>
    <mergeCell ref="E35:E38"/>
    <mergeCell ref="H35:H38"/>
    <mergeCell ref="I35:I38"/>
    <mergeCell ref="L9:L11"/>
    <mergeCell ref="L6:L8"/>
    <mergeCell ref="M6:M8"/>
    <mergeCell ref="N6:N8"/>
    <mergeCell ref="J4:J5"/>
    <mergeCell ref="K4:K5"/>
    <mergeCell ref="L4:O4"/>
    <mergeCell ref="H32:H34"/>
    <mergeCell ref="I32:I34"/>
    <mergeCell ref="I27:I29"/>
    <mergeCell ref="H6:H8"/>
    <mergeCell ref="I6:I8"/>
    <mergeCell ref="H4:H5"/>
    <mergeCell ref="I4:I5"/>
    <mergeCell ref="H39:H42"/>
    <mergeCell ref="I39:I42"/>
    <mergeCell ref="E53:E57"/>
    <mergeCell ref="E39:E42"/>
    <mergeCell ref="E43:E52"/>
    <mergeCell ref="H43:H57"/>
    <mergeCell ref="I43:I57"/>
    <mergeCell ref="H30:H31"/>
    <mergeCell ref="I30:I31"/>
    <mergeCell ref="H27:H29"/>
    <mergeCell ref="E9:E11"/>
    <mergeCell ref="A4:A5"/>
    <mergeCell ref="A6:A8"/>
    <mergeCell ref="E4:E5"/>
    <mergeCell ref="G4:G5"/>
    <mergeCell ref="B4:B5"/>
    <mergeCell ref="E6:E8"/>
    <mergeCell ref="B58:B59"/>
    <mergeCell ref="C35:C38"/>
    <mergeCell ref="C39:C57"/>
    <mergeCell ref="B6:B8"/>
    <mergeCell ref="F4:F5"/>
    <mergeCell ref="C6:C13"/>
    <mergeCell ref="B9:B11"/>
    <mergeCell ref="B12:B13"/>
    <mergeCell ref="F58:F59"/>
    <mergeCell ref="C4:C5"/>
    <mergeCell ref="D4:D5"/>
    <mergeCell ref="C30:C34"/>
    <mergeCell ref="H83:H86"/>
    <mergeCell ref="I83:I86"/>
    <mergeCell ref="J83:J86"/>
    <mergeCell ref="E72:E73"/>
    <mergeCell ref="J72:J73"/>
    <mergeCell ref="F74:F77"/>
    <mergeCell ref="C83:C86"/>
    <mergeCell ref="E87:E88"/>
    <mergeCell ref="E78:E82"/>
    <mergeCell ref="C78:C82"/>
    <mergeCell ref="F78:F82"/>
    <mergeCell ref="F83:F86"/>
    <mergeCell ref="F87:F88"/>
    <mergeCell ref="C87:C99"/>
    <mergeCell ref="J94:J99"/>
    <mergeCell ref="C67:C73"/>
    <mergeCell ref="E67:E69"/>
    <mergeCell ref="J67:J69"/>
    <mergeCell ref="F67:F69"/>
    <mergeCell ref="F72:F73"/>
    <mergeCell ref="H100:H102"/>
    <mergeCell ref="I100:I102"/>
    <mergeCell ref="H87:H91"/>
    <mergeCell ref="I87:I91"/>
    <mergeCell ref="E90:E91"/>
    <mergeCell ref="F90:F91"/>
    <mergeCell ref="F94:F99"/>
    <mergeCell ref="F100:F102"/>
    <mergeCell ref="C100:C102"/>
    <mergeCell ref="C103:C107"/>
    <mergeCell ref="J3:K3"/>
    <mergeCell ref="L3:P3"/>
    <mergeCell ref="C1:I3"/>
    <mergeCell ref="L72:L73"/>
    <mergeCell ref="M72:M73"/>
    <mergeCell ref="N72:N73"/>
    <mergeCell ref="O72:O73"/>
    <mergeCell ref="I22:I23"/>
    <mergeCell ref="C18:C23"/>
    <mergeCell ref="E24:E26"/>
    <mergeCell ref="H24:H26"/>
    <mergeCell ref="I24:I26"/>
    <mergeCell ref="C24:C26"/>
    <mergeCell ref="E103:E106"/>
    <mergeCell ref="E92:E99"/>
    <mergeCell ref="H94:H99"/>
    <mergeCell ref="I94:I99"/>
    <mergeCell ref="P6:P8"/>
    <mergeCell ref="P9:P11"/>
    <mergeCell ref="P53:P57"/>
    <mergeCell ref="P32:P34"/>
    <mergeCell ref="P78:P82"/>
    <mergeCell ref="P39:P42"/>
    <mergeCell ref="E108:E109"/>
    <mergeCell ref="E110:E112"/>
    <mergeCell ref="E113:E115"/>
    <mergeCell ref="E116:E117"/>
    <mergeCell ref="F6:F8"/>
    <mergeCell ref="F9:F11"/>
    <mergeCell ref="F12:F13"/>
    <mergeCell ref="F14:F17"/>
    <mergeCell ref="F18:F21"/>
    <mergeCell ref="F22:F23"/>
    <mergeCell ref="F24:F26"/>
    <mergeCell ref="F27:F29"/>
    <mergeCell ref="F30:F31"/>
    <mergeCell ref="E83:E86"/>
    <mergeCell ref="E58:E59"/>
    <mergeCell ref="E100:E102"/>
    <mergeCell ref="E74:E77"/>
    <mergeCell ref="E64:E66"/>
    <mergeCell ref="E60:E63"/>
    <mergeCell ref="F60:F66"/>
    <mergeCell ref="E27:E29"/>
    <mergeCell ref="E32:E34"/>
    <mergeCell ref="F32:F34"/>
    <mergeCell ref="E70:E71"/>
    <mergeCell ref="Y94:Y99"/>
    <mergeCell ref="Z94:Z99"/>
    <mergeCell ref="P100:P102"/>
    <mergeCell ref="P18:P21"/>
    <mergeCell ref="P116:P117"/>
    <mergeCell ref="P14:P17"/>
    <mergeCell ref="P35:P38"/>
    <mergeCell ref="P60:P63"/>
    <mergeCell ref="P87:P88"/>
    <mergeCell ref="P74:P77"/>
    <mergeCell ref="P103:P106"/>
    <mergeCell ref="P108:P109"/>
    <mergeCell ref="P43:P52"/>
    <mergeCell ref="P72:P73"/>
    <mergeCell ref="P30:P31"/>
    <mergeCell ref="P27:P29"/>
    <mergeCell ref="P67:P69"/>
    <mergeCell ref="P24:P26"/>
    <mergeCell ref="Y20:AB20"/>
    <mergeCell ref="Y77:AA77"/>
    <mergeCell ref="AH24:BM24"/>
    <mergeCell ref="AC94:AC99"/>
    <mergeCell ref="AC6:AC8"/>
    <mergeCell ref="AD6:AD8"/>
    <mergeCell ref="AC9:AC11"/>
    <mergeCell ref="AD9:AD11"/>
    <mergeCell ref="AF9:AF11"/>
    <mergeCell ref="AC12:AC13"/>
    <mergeCell ref="AD12:AD13"/>
    <mergeCell ref="AF12:AF13"/>
    <mergeCell ref="AG6:AG8"/>
    <mergeCell ref="AG9:AG11"/>
    <mergeCell ref="AG12:AG13"/>
    <mergeCell ref="AG94:AG99"/>
  </mergeCells>
  <conditionalFormatting sqref="R118 R138 R142 R146 R150 R154 R158 R162 R166 R170 R174 R178 R182 R186 R190 R194 R198 R202 R206 R210 R214 R218 R222 R226 R230 R234 R238 R242 R246 R250 R254 R258 R262 R266 R270 R274 R278 R282 R286 R290 R294 R298 R302 R306">
    <cfRule type="containsBlanks" dxfId="384" priority="742">
      <formula>LEN(TRIM(R118))=0</formula>
    </cfRule>
  </conditionalFormatting>
  <conditionalFormatting sqref="R139 R143 R147 R151 R155 R159 R163 R167 R171 R175 R179 R183 R187 R191 R195 R199 R203 R207 R211 R215 R219 R223 R227 R231 R235 R239 R243 R247 R251 R255 R259 R263 R267 R271 R275 R279 R283 R287 R291 R295 R299 R303 R307">
    <cfRule type="containsBlanks" dxfId="383" priority="741">
      <formula>LEN(TRIM(R139))=0</formula>
    </cfRule>
  </conditionalFormatting>
  <conditionalFormatting sqref="R140 R144 R148 R152 R156 R160 R164 R168 R172 R176 R180 R184 R188 R192 R196 R200 R204 R208 R212 R216 R220 R224 R228 R232 R236 R240 R244 R248 R252 R256 R260 R264 R268 R272 R276 R280 R284 R288 R292 R296 R300 R304 R308">
    <cfRule type="containsBlanks" dxfId="382" priority="740">
      <formula>LEN(TRIM(R140))=0</formula>
    </cfRule>
  </conditionalFormatting>
  <conditionalFormatting sqref="Z119 Z123 Z127 Z131 Z135 Z139 Z143 Z147 Z151 Z155 Z159 Z163 Z167 Z171 Z175 Z179 Z183 Z187 Z191 Z195 Z199 Z203 Z207 Z211 Z215 Z219 Z223 Z227 Z231 Z235 Z239 Z243 Z247 Z251 Z255 Z259 Z263 Z267 Z271 Z275 Z279 Z283 Z287 Z291 Z295 Z299 Z303 Z307">
    <cfRule type="containsBlanks" dxfId="381" priority="734">
      <formula>LEN(TRIM(Z119))=0</formula>
    </cfRule>
    <cfRule type="cellIs" dxfId="380" priority="735" operator="greaterThanOrEqual">
      <formula>$N$6</formula>
    </cfRule>
    <cfRule type="cellIs" dxfId="379" priority="736" operator="lessThan">
      <formula>$N$6</formula>
    </cfRule>
  </conditionalFormatting>
  <conditionalFormatting sqref="AD119:AD120 AD123:AD124 AD127:AD128 AD131:AD132 AD135:AD136 AD139:AD140 AD143:AD144 AD147:AD148 AD151:AD152 AD155:AD156 AD159:AD160 AD163:AD164 AD167:AD168 AD171:AD172 AD175:AD176 AD179:AD180 AD183:AD184 AD187:AD188 AD191:AD192 AD195:AD196 AD199:AD200 AD203:AD204 AD207:AD208 AD211:AD212 AD215:AD216 AD219:AD220 AD223:AD224 AD227:AD228 AD231:AD232 AD235:AD236 AD239:AD240 AD243:AD244 AD247:AD248 AD251:AD252 AD255:AD256 AD259:AD260 AD263:AD264 AD267:AD268 AD271:AD272 AD275:AD276 AD279:AD280 AD283:AD284 AD287:AD288 AD291:AD292 AD295:AD296 AD299:AD300 AD303:AD304 AD307:AD308">
    <cfRule type="containsBlanks" dxfId="378" priority="728">
      <formula>LEN(TRIM(AD119))=0</formula>
    </cfRule>
    <cfRule type="cellIs" dxfId="377" priority="729" operator="greaterThanOrEqual">
      <formula>$O$6</formula>
    </cfRule>
    <cfRule type="cellIs" dxfId="376" priority="730" operator="lessThan">
      <formula>$O$6</formula>
    </cfRule>
  </conditionalFormatting>
  <conditionalFormatting sqref="R141 R145 R149 R153 R157 R161 R165 R169 R173 R177 R181 R185 R189 R193 R197 R201 R205 R209 R213 R217 R221 R225 R229 R233 R237 R241 R245 R249 R253 R257 R261 R265 R269 R273 R277 R281 R285 R289 R293 R297 R301 R305 R309 V121 V125 V129 V133 V137 V141 V145 V149 V153 V157 V161 V165 V169 V173 V177 V181 V185 V189 V193 V197 V201 V205 V209 V213 V217 V221 V225 V229 V233 V237 V241 V245 V249 V253 V257 V261 V265 V269 V273 V277 V281 V285 V289 V293 V297 V301 V305 V309">
    <cfRule type="containsBlanks" dxfId="375" priority="714">
      <formula>LEN(TRIM(R121))=0</formula>
    </cfRule>
  </conditionalFormatting>
  <conditionalFormatting sqref="R141 R145 R149 R153 R157 R161 R165 R169 R173 R177 R181 R185 R189 R193 R197 R201 R205 R209 R213 R217 R221 R225 R229 R233 R237 R241 R245 R249 R253 R257 R261 R265 R269 R273 R277 R281 R285 R289 R293 R297 R301 R305 R309 V121 V125 V129 V133 V137 V141 V145 V149 V153 V157 V161 V165 V169 V173 V177 V181 V185 V189 V193 V197 V201 V205 V209 V213 V217 V221 V225 V229 V233 V237 V241 V245 V249 V253 V257 V261 V265 V269 V273 V277 V281 V285 V289 V293 V297 V301 V305 V309">
    <cfRule type="containsBlanks" dxfId="374" priority="713">
      <formula>LEN(TRIM(R121))=0</formula>
    </cfRule>
  </conditionalFormatting>
  <conditionalFormatting sqref="X121:Y121 X125:Y125 X129:Y129 X133:Y133 X137:Y137 X141:Y141 X145:Y145 X149:Y149 X153:Y153 X157:Y157 X161:Y161 X165:Y165 X169:Y169 X173:Y173 X177:Y177 X181:Y181 X185:Y185 X189:Y189 X193:Y193 X197:Y197 X201:Y201 X205:Y205 X209:Y209 X213:Y213 X217:Y217 X221:Y221 X225:Y225 X229:Y229 X233:Y233 X237:Y237 X241:Y241 X245:Y245 X249:Y249 X253:Y253 X257:Y257 X261:Y261 X265:Y265 X269:Y269 X273:Y273 X277:Y277 X281:Y281 X285:Y285 X289:Y289 X293:Y293 X297:Y297 X301:Y301 X305:Y305 X309:Y309 AB121:AC121 AB125:AC125 AB129:AC129 AB133:AC133 AB137:AC137 AB141:AC141 AB145:AC145 AB149:AC149 AB153:AC153 AB157:AC157 AB161:AC161 AB165:AC165 AB169:AC169 AB173:AC173 AB177:AC177 AB181:AC181 AB185:AC185 AB189:AC189 AB193:AC193 AB197:AC197 AB201:AC201 AB205:AC205 AB209:AC209 AB213:AC213 AB217:AC217 AB221:AC221 AB225:AC225 AB229:AC229 AB233:AC233 AB237:AC237 AB241:AC241 AB245:AC245 AB249:AC249 AB253:AC253 AB257:AC257 AB261:AC261 AB265:AC265 AB269:AC269 AB273:AC273 AB277:AC277 AB281:AC281 AB285:AC285 AB289:AC289 AB293:AC293 AB297:AC297 AB301:AC301 AB305:AC305 AB309:AC309">
    <cfRule type="containsBlanks" dxfId="373" priority="709">
      <formula>LEN(TRIM(X121))=0</formula>
    </cfRule>
  </conditionalFormatting>
  <conditionalFormatting sqref="X121:Y121 X125:Y125 X129:Y129 X133:Y133 X137:Y137 X141:Y141 X145:Y145 X149:Y149 X153:Y153 X157:Y157 X161:Y161 X165:Y165 X169:Y169 X173:Y173 X177:Y177 X181:Y181 X185:Y185 X189:Y189 X193:Y193 X197:Y197 X201:Y201 X205:Y205 X209:Y209 X213:Y213 X217:Y217 X221:Y221 X225:Y225 X229:Y229 X233:Y233 X237:Y237 X241:Y241 X245:Y245 X249:Y249 X253:Y253 X257:Y257 X261:Y261 X265:Y265 X269:Y269 X273:Y273 X277:Y277 X281:Y281 X285:Y285 X289:Y289 X293:Y293 X297:Y297 X301:Y301 X305:Y305 X309:Y309 AB121:AC121 AB125:AC125 AB129:AC129 AB133:AC133 AB137:AC137 AB141:AC141 AB145:AC145 AB149:AC149 AB153:AC153 AB157:AC157 AB161:AC161 AB165:AC165 AB169:AC169 AB173:AC173 AB177:AC177 AB181:AC181 AB185:AC185 AB189:AC189 AB193:AC193 AB197:AC197 AB201:AC201 AB205:AC205 AB209:AC209 AB213:AC213 AB217:AC217 AB221:AC221 AB225:AC225 AB229:AC229 AB233:AC233 AB237:AC237 AB241:AC241 AB245:AC245 AB249:AC249 AB253:AC253 AB257:AC257 AB261:AC261 AB265:AC265 AB269:AC269 AB273:AC273 AB277:AC277 AB281:AC281 AB285:AC285 AB289:AC289 AB293:AC293 AB297:AC297 AB301:AC301 AB305:AC305 AB309:AC309">
    <cfRule type="containsBlanks" dxfId="372" priority="708">
      <formula>LEN(TRIM(X121))=0</formula>
    </cfRule>
  </conditionalFormatting>
  <conditionalFormatting sqref="R6:R8">
    <cfRule type="cellIs" dxfId="371" priority="666" operator="lessThan">
      <formula>$L6</formula>
    </cfRule>
    <cfRule type="cellIs" dxfId="370" priority="671" operator="greaterThanOrEqual">
      <formula>$L6</formula>
    </cfRule>
  </conditionalFormatting>
  <conditionalFormatting sqref="R9:R11 R37:R38 R113:R117 R51:R98">
    <cfRule type="containsBlanks" dxfId="369" priority="662">
      <formula>LEN(TRIM(R9))=0</formula>
    </cfRule>
    <cfRule type="cellIs" dxfId="368" priority="663" operator="lessThan">
      <formula>$L9</formula>
    </cfRule>
    <cfRule type="cellIs" dxfId="367" priority="664" operator="greaterThanOrEqual">
      <formula>$L9</formula>
    </cfRule>
  </conditionalFormatting>
  <conditionalFormatting sqref="R12:R13">
    <cfRule type="containsBlanks" dxfId="366" priority="658">
      <formula>LEN(TRIM(R12))=0</formula>
    </cfRule>
    <cfRule type="cellIs" dxfId="365" priority="659" operator="lessThan">
      <formula>$L12</formula>
    </cfRule>
    <cfRule type="cellIs" dxfId="364" priority="660" operator="greaterThanOrEqual">
      <formula>$L12</formula>
    </cfRule>
  </conditionalFormatting>
  <conditionalFormatting sqref="R14:R15">
    <cfRule type="containsBlanks" dxfId="363" priority="655">
      <formula>LEN(TRIM(R14))=0</formula>
    </cfRule>
    <cfRule type="cellIs" dxfId="362" priority="656" operator="lessThan">
      <formula>$L14</formula>
    </cfRule>
    <cfRule type="cellIs" dxfId="361" priority="657" operator="greaterThanOrEqual">
      <formula>$L14</formula>
    </cfRule>
  </conditionalFormatting>
  <conditionalFormatting sqref="R14">
    <cfRule type="containsText" dxfId="360" priority="654" operator="containsText" text="N/A">
      <formula>NOT(ISERROR(SEARCH("N/A",R14)))</formula>
    </cfRule>
  </conditionalFormatting>
  <conditionalFormatting sqref="R16">
    <cfRule type="containsBlanks" dxfId="359" priority="651">
      <formula>LEN(TRIM(R16))=0</formula>
    </cfRule>
    <cfRule type="cellIs" dxfId="358" priority="652" operator="lessThan">
      <formula>$L16</formula>
    </cfRule>
    <cfRule type="cellIs" dxfId="357" priority="653" operator="greaterThanOrEqual">
      <formula>$L16</formula>
    </cfRule>
  </conditionalFormatting>
  <conditionalFormatting sqref="R15">
    <cfRule type="containsText" dxfId="356" priority="650" operator="containsText" text="N/A">
      <formula>NOT(ISERROR(SEARCH("N/A",R15)))</formula>
    </cfRule>
  </conditionalFormatting>
  <conditionalFormatting sqref="R17">
    <cfRule type="containsBlanks" dxfId="355" priority="647">
      <formula>LEN(TRIM(R17))=0</formula>
    </cfRule>
    <cfRule type="cellIs" dxfId="354" priority="648" operator="lessThan">
      <formula>$L17</formula>
    </cfRule>
    <cfRule type="cellIs" dxfId="353" priority="649" operator="greaterThanOrEqual">
      <formula>$L17</formula>
    </cfRule>
  </conditionalFormatting>
  <conditionalFormatting sqref="R18">
    <cfRule type="containsBlanks" dxfId="352" priority="644">
      <formula>LEN(TRIM(R18))=0</formula>
    </cfRule>
    <cfRule type="cellIs" dxfId="351" priority="645" operator="lessThan">
      <formula>$L18</formula>
    </cfRule>
    <cfRule type="cellIs" dxfId="350" priority="646" operator="greaterThanOrEqual">
      <formula>$L18</formula>
    </cfRule>
  </conditionalFormatting>
  <conditionalFormatting sqref="R19">
    <cfRule type="containsBlanks" dxfId="349" priority="641">
      <formula>LEN(TRIM(R19))=0</formula>
    </cfRule>
    <cfRule type="cellIs" dxfId="348" priority="642" operator="lessThan">
      <formula>$L19</formula>
    </cfRule>
    <cfRule type="cellIs" dxfId="347" priority="643" operator="greaterThanOrEqual">
      <formula>$L19</formula>
    </cfRule>
  </conditionalFormatting>
  <conditionalFormatting sqref="R20">
    <cfRule type="containsBlanks" dxfId="346" priority="638">
      <formula>LEN(TRIM(R20))=0</formula>
    </cfRule>
    <cfRule type="cellIs" dxfId="345" priority="639" operator="lessThan">
      <formula>$L20</formula>
    </cfRule>
    <cfRule type="cellIs" dxfId="344" priority="640" operator="greaterThanOrEqual">
      <formula>$L20</formula>
    </cfRule>
  </conditionalFormatting>
  <conditionalFormatting sqref="R21">
    <cfRule type="containsBlanks" dxfId="343" priority="635">
      <formula>LEN(TRIM(R21))=0</formula>
    </cfRule>
    <cfRule type="cellIs" dxfId="342" priority="636" operator="lessThan">
      <formula>$L21</formula>
    </cfRule>
    <cfRule type="cellIs" dxfId="341" priority="637" operator="greaterThanOrEqual">
      <formula>$L21</formula>
    </cfRule>
  </conditionalFormatting>
  <conditionalFormatting sqref="R22:R24">
    <cfRule type="containsBlanks" dxfId="340" priority="632">
      <formula>LEN(TRIM(R22))=0</formula>
    </cfRule>
    <cfRule type="cellIs" dxfId="339" priority="633" operator="lessThan">
      <formula>$L22</formula>
    </cfRule>
    <cfRule type="cellIs" dxfId="338" priority="634" operator="greaterThanOrEqual">
      <formula>$L22</formula>
    </cfRule>
  </conditionalFormatting>
  <conditionalFormatting sqref="R25:R26">
    <cfRule type="containsBlanks" dxfId="337" priority="629">
      <formula>LEN(TRIM(R25))=0</formula>
    </cfRule>
    <cfRule type="cellIs" dxfId="336" priority="630" operator="lessThan">
      <formula>$L25</formula>
    </cfRule>
    <cfRule type="cellIs" dxfId="335" priority="631" operator="greaterThanOrEqual">
      <formula>$L25</formula>
    </cfRule>
  </conditionalFormatting>
  <conditionalFormatting sqref="R27:R29">
    <cfRule type="containsBlanks" dxfId="334" priority="626">
      <formula>LEN(TRIM(R27))=0</formula>
    </cfRule>
    <cfRule type="cellIs" dxfId="333" priority="627" operator="lessThan">
      <formula>$L27</formula>
    </cfRule>
    <cfRule type="cellIs" dxfId="332" priority="628" operator="greaterThanOrEqual">
      <formula>$L27</formula>
    </cfRule>
  </conditionalFormatting>
  <conditionalFormatting sqref="R30:R33">
    <cfRule type="containsBlanks" dxfId="331" priority="623">
      <formula>LEN(TRIM(R30))=0</formula>
    </cfRule>
    <cfRule type="cellIs" dxfId="330" priority="624" operator="lessThan">
      <formula>$L30</formula>
    </cfRule>
    <cfRule type="cellIs" dxfId="329" priority="625" operator="greaterThanOrEqual">
      <formula>$L30</formula>
    </cfRule>
  </conditionalFormatting>
  <conditionalFormatting sqref="R34:R36">
    <cfRule type="containsBlanks" dxfId="328" priority="620">
      <formula>LEN(TRIM(R34))=0</formula>
    </cfRule>
    <cfRule type="cellIs" dxfId="327" priority="621" operator="lessThan">
      <formula>$L34</formula>
    </cfRule>
    <cfRule type="cellIs" dxfId="326" priority="622" operator="greaterThanOrEqual">
      <formula>$L34</formula>
    </cfRule>
  </conditionalFormatting>
  <conditionalFormatting sqref="R39:R41">
    <cfRule type="containsBlanks" dxfId="325" priority="614">
      <formula>LEN(TRIM(R39))=0</formula>
    </cfRule>
    <cfRule type="cellIs" dxfId="324" priority="615" operator="lessThan">
      <formula>$L39</formula>
    </cfRule>
    <cfRule type="cellIs" dxfId="323" priority="616" operator="greaterThanOrEqual">
      <formula>$L39</formula>
    </cfRule>
  </conditionalFormatting>
  <conditionalFormatting sqref="R42:R44">
    <cfRule type="containsBlanks" dxfId="322" priority="611">
      <formula>LEN(TRIM(R42))=0</formula>
    </cfRule>
    <cfRule type="cellIs" dxfId="321" priority="612" operator="lessThan">
      <formula>$L42</formula>
    </cfRule>
    <cfRule type="cellIs" dxfId="320" priority="613" operator="greaterThanOrEqual">
      <formula>$L42</formula>
    </cfRule>
  </conditionalFormatting>
  <conditionalFormatting sqref="R45:R47">
    <cfRule type="containsBlanks" dxfId="319" priority="608">
      <formula>LEN(TRIM(R45))=0</formula>
    </cfRule>
    <cfRule type="cellIs" dxfId="318" priority="609" operator="lessThan">
      <formula>$L45</formula>
    </cfRule>
    <cfRule type="cellIs" dxfId="317" priority="610" operator="greaterThanOrEqual">
      <formula>$L45</formula>
    </cfRule>
  </conditionalFormatting>
  <conditionalFormatting sqref="R48:R50">
    <cfRule type="containsBlanks" dxfId="316" priority="605">
      <formula>LEN(TRIM(R48))=0</formula>
    </cfRule>
    <cfRule type="cellIs" dxfId="315" priority="606" operator="lessThan">
      <formula>$L48</formula>
    </cfRule>
    <cfRule type="cellIs" dxfId="314" priority="607" operator="greaterThanOrEqual">
      <formula>$L48</formula>
    </cfRule>
  </conditionalFormatting>
  <conditionalFormatting sqref="R99">
    <cfRule type="containsBlanks" dxfId="313" priority="593">
      <formula>LEN(TRIM(R99))=0</formula>
    </cfRule>
    <cfRule type="cellIs" dxfId="312" priority="594" operator="lessThan">
      <formula>$L99</formula>
    </cfRule>
    <cfRule type="cellIs" dxfId="311" priority="595" operator="greaterThanOrEqual">
      <formula>$L99</formula>
    </cfRule>
  </conditionalFormatting>
  <conditionalFormatting sqref="R100:R101">
    <cfRule type="containsBlanks" dxfId="310" priority="590">
      <formula>LEN(TRIM(R100))=0</formula>
    </cfRule>
    <cfRule type="cellIs" dxfId="309" priority="591" operator="lessThan">
      <formula>$L100</formula>
    </cfRule>
    <cfRule type="cellIs" dxfId="308" priority="592" operator="greaterThanOrEqual">
      <formula>$L100</formula>
    </cfRule>
  </conditionalFormatting>
  <conditionalFormatting sqref="R102:R104">
    <cfRule type="containsBlanks" dxfId="307" priority="587">
      <formula>LEN(TRIM(R102))=0</formula>
    </cfRule>
    <cfRule type="cellIs" dxfId="306" priority="588" operator="lessThan">
      <formula>$L102</formula>
    </cfRule>
    <cfRule type="cellIs" dxfId="305" priority="589" operator="greaterThanOrEqual">
      <formula>$L102</formula>
    </cfRule>
  </conditionalFormatting>
  <conditionalFormatting sqref="R105:R108">
    <cfRule type="containsBlanks" dxfId="304" priority="584">
      <formula>LEN(TRIM(R105))=0</formula>
    </cfRule>
    <cfRule type="cellIs" dxfId="303" priority="585" operator="lessThan">
      <formula>$L105</formula>
    </cfRule>
    <cfRule type="cellIs" dxfId="302" priority="586" operator="greaterThanOrEqual">
      <formula>$L105</formula>
    </cfRule>
  </conditionalFormatting>
  <conditionalFormatting sqref="R109:R112">
    <cfRule type="containsBlanks" dxfId="301" priority="581">
      <formula>LEN(TRIM(R109))=0</formula>
    </cfRule>
    <cfRule type="cellIs" dxfId="300" priority="582" operator="lessThan">
      <formula>$L109</formula>
    </cfRule>
    <cfRule type="cellIs" dxfId="299" priority="583" operator="greaterThanOrEqual">
      <formula>$L109</formula>
    </cfRule>
  </conditionalFormatting>
  <conditionalFormatting sqref="V6:V13 V116:V117">
    <cfRule type="cellIs" dxfId="298" priority="478" operator="greaterThan">
      <formula>$M$6</formula>
    </cfRule>
  </conditionalFormatting>
  <conditionalFormatting sqref="X72">
    <cfRule type="containsBlanks" dxfId="297" priority="465">
      <formula>LEN(TRIM(X72))=0</formula>
    </cfRule>
  </conditionalFormatting>
  <conditionalFormatting sqref="X72">
    <cfRule type="containsBlanks" dxfId="296" priority="464">
      <formula>LEN(TRIM(X72))=0</formula>
    </cfRule>
  </conditionalFormatting>
  <conditionalFormatting sqref="X73">
    <cfRule type="containsBlanks" dxfId="295" priority="460">
      <formula>LEN(TRIM(X73))=0</formula>
    </cfRule>
  </conditionalFormatting>
  <conditionalFormatting sqref="X73">
    <cfRule type="containsBlanks" dxfId="294" priority="459">
      <formula>LEN(TRIM(X73))=0</formula>
    </cfRule>
  </conditionalFormatting>
  <conditionalFormatting sqref="V6:V8 V116:V117">
    <cfRule type="cellIs" dxfId="293" priority="433" operator="lessThan">
      <formula>M6</formula>
    </cfRule>
    <cfRule type="cellIs" dxfId="292" priority="434" operator="greaterThanOrEqual">
      <formula>M6</formula>
    </cfRule>
  </conditionalFormatting>
  <conditionalFormatting sqref="V9:V11">
    <cfRule type="cellIs" dxfId="291" priority="431" operator="lessThan">
      <formula>M9</formula>
    </cfRule>
    <cfRule type="cellIs" dxfId="290" priority="432" operator="greaterThanOrEqual">
      <formula>M9</formula>
    </cfRule>
  </conditionalFormatting>
  <conditionalFormatting sqref="V12:V13">
    <cfRule type="cellIs" dxfId="289" priority="429" operator="lessThan">
      <formula>M12</formula>
    </cfRule>
    <cfRule type="cellIs" dxfId="288" priority="430" operator="greaterThanOrEqual">
      <formula>M12</formula>
    </cfRule>
  </conditionalFormatting>
  <conditionalFormatting sqref="V14:V15">
    <cfRule type="cellIs" dxfId="287" priority="428" operator="greaterThan">
      <formula>$M$6</formula>
    </cfRule>
  </conditionalFormatting>
  <conditionalFormatting sqref="V14:V15">
    <cfRule type="cellIs" dxfId="286" priority="426" operator="lessThan">
      <formula>M14</formula>
    </cfRule>
    <cfRule type="cellIs" dxfId="285" priority="427" operator="greaterThanOrEqual">
      <formula>M14</formula>
    </cfRule>
  </conditionalFormatting>
  <conditionalFormatting sqref="V16:V19">
    <cfRule type="cellIs" dxfId="284" priority="425" operator="greaterThan">
      <formula>$M$6</formula>
    </cfRule>
  </conditionalFormatting>
  <conditionalFormatting sqref="V16:V19">
    <cfRule type="cellIs" dxfId="283" priority="423" operator="lessThan">
      <formula>M16</formula>
    </cfRule>
    <cfRule type="cellIs" dxfId="282" priority="424" operator="greaterThanOrEqual">
      <formula>M16</formula>
    </cfRule>
  </conditionalFormatting>
  <conditionalFormatting sqref="V20:V22">
    <cfRule type="cellIs" dxfId="281" priority="422" operator="greaterThan">
      <formula>$M$6</formula>
    </cfRule>
  </conditionalFormatting>
  <conditionalFormatting sqref="V20:V22">
    <cfRule type="cellIs" dxfId="280" priority="420" operator="lessThan">
      <formula>M20</formula>
    </cfRule>
    <cfRule type="cellIs" dxfId="279" priority="421" operator="greaterThanOrEqual">
      <formula>M20</formula>
    </cfRule>
  </conditionalFormatting>
  <conditionalFormatting sqref="V23:V24">
    <cfRule type="cellIs" dxfId="278" priority="419" operator="greaterThan">
      <formula>$M$6</formula>
    </cfRule>
  </conditionalFormatting>
  <conditionalFormatting sqref="V23:V24">
    <cfRule type="cellIs" dxfId="277" priority="417" operator="lessThan">
      <formula>M23</formula>
    </cfRule>
    <cfRule type="cellIs" dxfId="276" priority="418" operator="greaterThanOrEqual">
      <formula>M23</formula>
    </cfRule>
  </conditionalFormatting>
  <conditionalFormatting sqref="V25">
    <cfRule type="cellIs" dxfId="275" priority="416" operator="greaterThan">
      <formula>$M$6</formula>
    </cfRule>
  </conditionalFormatting>
  <conditionalFormatting sqref="V25">
    <cfRule type="cellIs" dxfId="274" priority="414" operator="lessThan">
      <formula>M25</formula>
    </cfRule>
    <cfRule type="cellIs" dxfId="273" priority="415" operator="greaterThanOrEqual">
      <formula>M25</formula>
    </cfRule>
  </conditionalFormatting>
  <conditionalFormatting sqref="V27">
    <cfRule type="cellIs" dxfId="272" priority="413" operator="greaterThan">
      <formula>$M$6</formula>
    </cfRule>
  </conditionalFormatting>
  <conditionalFormatting sqref="V27">
    <cfRule type="cellIs" dxfId="271" priority="411" operator="lessThan">
      <formula>M27</formula>
    </cfRule>
    <cfRule type="cellIs" dxfId="270" priority="412" operator="greaterThanOrEqual">
      <formula>M27</formula>
    </cfRule>
  </conditionalFormatting>
  <conditionalFormatting sqref="V28:V30">
    <cfRule type="cellIs" dxfId="269" priority="410" operator="greaterThan">
      <formula>$M$6</formula>
    </cfRule>
  </conditionalFormatting>
  <conditionalFormatting sqref="V28:V30">
    <cfRule type="cellIs" dxfId="268" priority="408" operator="lessThan">
      <formula>M28</formula>
    </cfRule>
    <cfRule type="cellIs" dxfId="267" priority="409" operator="greaterThanOrEqual">
      <formula>M28</formula>
    </cfRule>
  </conditionalFormatting>
  <conditionalFormatting sqref="V31:V34">
    <cfRule type="cellIs" dxfId="266" priority="407" operator="greaterThan">
      <formula>$M$6</formula>
    </cfRule>
  </conditionalFormatting>
  <conditionalFormatting sqref="V31:V34">
    <cfRule type="cellIs" dxfId="265" priority="405" operator="lessThan">
      <formula>M31</formula>
    </cfRule>
    <cfRule type="cellIs" dxfId="264" priority="406" operator="greaterThanOrEqual">
      <formula>M31</formula>
    </cfRule>
  </conditionalFormatting>
  <conditionalFormatting sqref="V39">
    <cfRule type="cellIs" dxfId="263" priority="398" operator="greaterThan">
      <formula>$M$6</formula>
    </cfRule>
  </conditionalFormatting>
  <conditionalFormatting sqref="V39">
    <cfRule type="cellIs" dxfId="262" priority="396" operator="lessThan">
      <formula>M39</formula>
    </cfRule>
    <cfRule type="cellIs" dxfId="261" priority="397" operator="greaterThanOrEqual">
      <formula>M39</formula>
    </cfRule>
  </conditionalFormatting>
  <conditionalFormatting sqref="V40">
    <cfRule type="cellIs" dxfId="260" priority="395" operator="greaterThan">
      <formula>$M$6</formula>
    </cfRule>
  </conditionalFormatting>
  <conditionalFormatting sqref="V40">
    <cfRule type="cellIs" dxfId="259" priority="393" operator="lessThan">
      <formula>M40</formula>
    </cfRule>
    <cfRule type="cellIs" dxfId="258" priority="394" operator="greaterThanOrEqual">
      <formula>M40</formula>
    </cfRule>
  </conditionalFormatting>
  <conditionalFormatting sqref="V41">
    <cfRule type="cellIs" dxfId="257" priority="392" operator="greaterThan">
      <formula>$M$6</formula>
    </cfRule>
  </conditionalFormatting>
  <conditionalFormatting sqref="V41">
    <cfRule type="cellIs" dxfId="256" priority="390" operator="lessThan">
      <formula>M41</formula>
    </cfRule>
    <cfRule type="cellIs" dxfId="255" priority="391" operator="greaterThanOrEqual">
      <formula>M41</formula>
    </cfRule>
  </conditionalFormatting>
  <conditionalFormatting sqref="V43">
    <cfRule type="cellIs" dxfId="254" priority="389" operator="greaterThan">
      <formula>$M$6</formula>
    </cfRule>
  </conditionalFormatting>
  <conditionalFormatting sqref="V43">
    <cfRule type="cellIs" dxfId="253" priority="387" operator="lessThan">
      <formula>M43</formula>
    </cfRule>
    <cfRule type="cellIs" dxfId="252" priority="388" operator="greaterThanOrEqual">
      <formula>M43</formula>
    </cfRule>
  </conditionalFormatting>
  <conditionalFormatting sqref="V44">
    <cfRule type="cellIs" dxfId="251" priority="386" operator="greaterThan">
      <formula>$M$6</formula>
    </cfRule>
  </conditionalFormatting>
  <conditionalFormatting sqref="V44">
    <cfRule type="cellIs" dxfId="250" priority="384" operator="lessThan">
      <formula>M44</formula>
    </cfRule>
    <cfRule type="cellIs" dxfId="249" priority="385" operator="greaterThanOrEqual">
      <formula>M44</formula>
    </cfRule>
  </conditionalFormatting>
  <conditionalFormatting sqref="V47">
    <cfRule type="cellIs" dxfId="248" priority="383" operator="greaterThan">
      <formula>$M$6</formula>
    </cfRule>
  </conditionalFormatting>
  <conditionalFormatting sqref="V47">
    <cfRule type="cellIs" dxfId="247" priority="381" operator="lessThan">
      <formula>M47</formula>
    </cfRule>
    <cfRule type="cellIs" dxfId="246" priority="382" operator="greaterThanOrEqual">
      <formula>M47</formula>
    </cfRule>
  </conditionalFormatting>
  <conditionalFormatting sqref="V48:V49">
    <cfRule type="cellIs" dxfId="245" priority="380" operator="greaterThan">
      <formula>$M$6</formula>
    </cfRule>
  </conditionalFormatting>
  <conditionalFormatting sqref="V48:V49">
    <cfRule type="cellIs" dxfId="244" priority="378" operator="lessThan">
      <formula>M48</formula>
    </cfRule>
    <cfRule type="cellIs" dxfId="243" priority="379" operator="greaterThanOrEqual">
      <formula>M48</formula>
    </cfRule>
  </conditionalFormatting>
  <conditionalFormatting sqref="V50:V52">
    <cfRule type="cellIs" dxfId="242" priority="377" operator="greaterThan">
      <formula>$M$6</formula>
    </cfRule>
  </conditionalFormatting>
  <conditionalFormatting sqref="V50:V52">
    <cfRule type="cellIs" dxfId="241" priority="375" operator="lessThan">
      <formula>M50</formula>
    </cfRule>
    <cfRule type="cellIs" dxfId="240" priority="376" operator="greaterThanOrEqual">
      <formula>M50</formula>
    </cfRule>
  </conditionalFormatting>
  <conditionalFormatting sqref="V53">
    <cfRule type="cellIs" dxfId="239" priority="374" operator="greaterThan">
      <formula>$M$6</formula>
    </cfRule>
  </conditionalFormatting>
  <conditionalFormatting sqref="V53">
    <cfRule type="cellIs" dxfId="238" priority="372" operator="lessThan">
      <formula>M53</formula>
    </cfRule>
    <cfRule type="cellIs" dxfId="237" priority="373" operator="greaterThanOrEqual">
      <formula>M53</formula>
    </cfRule>
  </conditionalFormatting>
  <conditionalFormatting sqref="V54">
    <cfRule type="cellIs" dxfId="236" priority="365" operator="greaterThan">
      <formula>$M$6</formula>
    </cfRule>
  </conditionalFormatting>
  <conditionalFormatting sqref="V54">
    <cfRule type="cellIs" dxfId="235" priority="363" operator="lessThan">
      <formula>M54</formula>
    </cfRule>
    <cfRule type="cellIs" dxfId="234" priority="364" operator="greaterThanOrEqual">
      <formula>M54</formula>
    </cfRule>
  </conditionalFormatting>
  <conditionalFormatting sqref="V55">
    <cfRule type="cellIs" dxfId="233" priority="362" operator="greaterThan">
      <formula>$M$6</formula>
    </cfRule>
  </conditionalFormatting>
  <conditionalFormatting sqref="V55">
    <cfRule type="cellIs" dxfId="232" priority="360" operator="lessThan">
      <formula>M55</formula>
    </cfRule>
    <cfRule type="cellIs" dxfId="231" priority="361" operator="greaterThanOrEqual">
      <formula>M55</formula>
    </cfRule>
  </conditionalFormatting>
  <conditionalFormatting sqref="V56">
    <cfRule type="cellIs" dxfId="230" priority="359" operator="greaterThan">
      <formula>$M$6</formula>
    </cfRule>
  </conditionalFormatting>
  <conditionalFormatting sqref="V56">
    <cfRule type="cellIs" dxfId="229" priority="357" operator="lessThan">
      <formula>M56</formula>
    </cfRule>
    <cfRule type="cellIs" dxfId="228" priority="358" operator="greaterThanOrEqual">
      <formula>M56</formula>
    </cfRule>
  </conditionalFormatting>
  <conditionalFormatting sqref="V57">
    <cfRule type="cellIs" dxfId="227" priority="353" operator="greaterThan">
      <formula>$M$6</formula>
    </cfRule>
  </conditionalFormatting>
  <conditionalFormatting sqref="V57">
    <cfRule type="cellIs" dxfId="226" priority="351" operator="lessThan">
      <formula>M57</formula>
    </cfRule>
    <cfRule type="cellIs" dxfId="225" priority="352" operator="greaterThanOrEqual">
      <formula>M57</formula>
    </cfRule>
  </conditionalFormatting>
  <conditionalFormatting sqref="V58">
    <cfRule type="cellIs" dxfId="224" priority="350" operator="greaterThan">
      <formula>$M$6</formula>
    </cfRule>
  </conditionalFormatting>
  <conditionalFormatting sqref="V58">
    <cfRule type="cellIs" dxfId="223" priority="348" operator="lessThan">
      <formula>M58</formula>
    </cfRule>
    <cfRule type="cellIs" dxfId="222" priority="349" operator="greaterThanOrEqual">
      <formula>M58</formula>
    </cfRule>
  </conditionalFormatting>
  <conditionalFormatting sqref="V60:V61">
    <cfRule type="cellIs" dxfId="221" priority="347" operator="greaterThan">
      <formula>$M$6</formula>
    </cfRule>
  </conditionalFormatting>
  <conditionalFormatting sqref="V60:V61">
    <cfRule type="cellIs" dxfId="220" priority="345" operator="lessThan">
      <formula>M60</formula>
    </cfRule>
    <cfRule type="cellIs" dxfId="219" priority="346" operator="greaterThanOrEqual">
      <formula>M60</formula>
    </cfRule>
  </conditionalFormatting>
  <conditionalFormatting sqref="V62:V66">
    <cfRule type="cellIs" dxfId="218" priority="344" operator="greaterThan">
      <formula>$M$6</formula>
    </cfRule>
  </conditionalFormatting>
  <conditionalFormatting sqref="V62:V66">
    <cfRule type="cellIs" dxfId="217" priority="342" operator="lessThan">
      <formula>M62</formula>
    </cfRule>
    <cfRule type="cellIs" dxfId="216" priority="343" operator="greaterThanOrEqual">
      <formula>M62</formula>
    </cfRule>
  </conditionalFormatting>
  <conditionalFormatting sqref="V67:V73">
    <cfRule type="cellIs" dxfId="215" priority="341" operator="greaterThan">
      <formula>$M$6</formula>
    </cfRule>
  </conditionalFormatting>
  <conditionalFormatting sqref="V67:V73">
    <cfRule type="cellIs" dxfId="214" priority="339" operator="lessThan">
      <formula>M67</formula>
    </cfRule>
    <cfRule type="cellIs" dxfId="213" priority="340" operator="greaterThanOrEqual">
      <formula>M67</formula>
    </cfRule>
  </conditionalFormatting>
  <conditionalFormatting sqref="V74:V78">
    <cfRule type="cellIs" dxfId="212" priority="338" operator="greaterThan">
      <formula>$M$6</formula>
    </cfRule>
  </conditionalFormatting>
  <conditionalFormatting sqref="V74:V78">
    <cfRule type="cellIs" dxfId="211" priority="336" operator="lessThan">
      <formula>M74</formula>
    </cfRule>
    <cfRule type="cellIs" dxfId="210" priority="337" operator="greaterThanOrEqual">
      <formula>M74</formula>
    </cfRule>
  </conditionalFormatting>
  <conditionalFormatting sqref="V79:V84">
    <cfRule type="cellIs" dxfId="209" priority="335" operator="greaterThan">
      <formula>$M$6</formula>
    </cfRule>
  </conditionalFormatting>
  <conditionalFormatting sqref="V79:V84">
    <cfRule type="cellIs" dxfId="208" priority="333" operator="lessThan">
      <formula>M79</formula>
    </cfRule>
    <cfRule type="cellIs" dxfId="207" priority="334" operator="greaterThanOrEqual">
      <formula>M79</formula>
    </cfRule>
  </conditionalFormatting>
  <conditionalFormatting sqref="V85:V91">
    <cfRule type="cellIs" dxfId="206" priority="332" operator="greaterThan">
      <formula>$M$6</formula>
    </cfRule>
  </conditionalFormatting>
  <conditionalFormatting sqref="V85:V91">
    <cfRule type="cellIs" dxfId="205" priority="330" operator="lessThan">
      <formula>M85</formula>
    </cfRule>
    <cfRule type="cellIs" dxfId="204" priority="331" operator="greaterThanOrEqual">
      <formula>M85</formula>
    </cfRule>
  </conditionalFormatting>
  <conditionalFormatting sqref="V92:V94">
    <cfRule type="cellIs" dxfId="203" priority="329" operator="greaterThan">
      <formula>$M$6</formula>
    </cfRule>
  </conditionalFormatting>
  <conditionalFormatting sqref="V92:V94">
    <cfRule type="cellIs" dxfId="202" priority="327" operator="lessThan">
      <formula>M92</formula>
    </cfRule>
    <cfRule type="cellIs" dxfId="201" priority="328" operator="greaterThanOrEqual">
      <formula>M92</formula>
    </cfRule>
  </conditionalFormatting>
  <conditionalFormatting sqref="V100:V104">
    <cfRule type="cellIs" dxfId="200" priority="326" operator="greaterThan">
      <formula>$M$6</formula>
    </cfRule>
  </conditionalFormatting>
  <conditionalFormatting sqref="V100:V104">
    <cfRule type="cellIs" dxfId="199" priority="324" operator="lessThan">
      <formula>M100</formula>
    </cfRule>
    <cfRule type="cellIs" dxfId="198" priority="325" operator="greaterThanOrEqual">
      <formula>M100</formula>
    </cfRule>
  </conditionalFormatting>
  <conditionalFormatting sqref="V105:V110">
    <cfRule type="cellIs" dxfId="197" priority="323" operator="greaterThan">
      <formula>$M$6</formula>
    </cfRule>
  </conditionalFormatting>
  <conditionalFormatting sqref="V105:V110">
    <cfRule type="cellIs" dxfId="196" priority="321" operator="lessThan">
      <formula>M105</formula>
    </cfRule>
    <cfRule type="cellIs" dxfId="195" priority="322" operator="greaterThanOrEqual">
      <formula>M105</formula>
    </cfRule>
  </conditionalFormatting>
  <conditionalFormatting sqref="V111:V115">
    <cfRule type="cellIs" dxfId="194" priority="320" operator="greaterThan">
      <formula>$M$6</formula>
    </cfRule>
  </conditionalFormatting>
  <conditionalFormatting sqref="V111:V115">
    <cfRule type="cellIs" dxfId="193" priority="318" operator="lessThan">
      <formula>M111</formula>
    </cfRule>
    <cfRule type="cellIs" dxfId="192" priority="319" operator="greaterThanOrEqual">
      <formula>M111</formula>
    </cfRule>
  </conditionalFormatting>
  <conditionalFormatting sqref="V26">
    <cfRule type="cellIs" dxfId="191" priority="311" operator="greaterThan">
      <formula>$M$6</formula>
    </cfRule>
  </conditionalFormatting>
  <conditionalFormatting sqref="V26">
    <cfRule type="cellIs" dxfId="190" priority="309" operator="lessThan">
      <formula>M26</formula>
    </cfRule>
    <cfRule type="cellIs" dxfId="189" priority="310" operator="greaterThanOrEqual">
      <formula>M26</formula>
    </cfRule>
  </conditionalFormatting>
  <conditionalFormatting sqref="AB39">
    <cfRule type="containsBlanks" dxfId="188" priority="302">
      <formula>LEN(TRIM(AB39))=0</formula>
    </cfRule>
  </conditionalFormatting>
  <conditionalFormatting sqref="AB43">
    <cfRule type="containsBlanks" dxfId="187" priority="300">
      <formula>LEN(TRIM(AB43))=0</formula>
    </cfRule>
  </conditionalFormatting>
  <conditionalFormatting sqref="AB43">
    <cfRule type="containsBlanks" dxfId="186" priority="299">
      <formula>LEN(TRIM(AB43))=0</formula>
    </cfRule>
  </conditionalFormatting>
  <conditionalFormatting sqref="AB46">
    <cfRule type="containsBlanks" dxfId="185" priority="290">
      <formula>LEN(TRIM(AB46))=0</formula>
    </cfRule>
  </conditionalFormatting>
  <conditionalFormatting sqref="AB46">
    <cfRule type="containsBlanks" dxfId="184" priority="289">
      <formula>LEN(TRIM(AB46))=0</formula>
    </cfRule>
  </conditionalFormatting>
  <conditionalFormatting sqref="AA47">
    <cfRule type="containsBlanks" dxfId="183" priority="288">
      <formula>LEN(TRIM(AA47))=0</formula>
    </cfRule>
  </conditionalFormatting>
  <conditionalFormatting sqref="AA47">
    <cfRule type="containsBlanks" dxfId="182" priority="287">
      <formula>LEN(TRIM(AA47))=0</formula>
    </cfRule>
  </conditionalFormatting>
  <conditionalFormatting sqref="AB73">
    <cfRule type="containsBlanks" dxfId="181" priority="230">
      <formula>LEN(TRIM(AB73))=0</formula>
    </cfRule>
  </conditionalFormatting>
  <conditionalFormatting sqref="AA49">
    <cfRule type="containsBlanks" dxfId="180" priority="285">
      <formula>LEN(TRIM(AA49))=0</formula>
    </cfRule>
  </conditionalFormatting>
  <conditionalFormatting sqref="AA49">
    <cfRule type="containsBlanks" dxfId="179" priority="284">
      <formula>LEN(TRIM(AA49))=0</formula>
    </cfRule>
  </conditionalFormatting>
  <conditionalFormatting sqref="AB55">
    <cfRule type="containsBlanks" dxfId="178" priority="279">
      <formula>LEN(TRIM(AB55))=0</formula>
    </cfRule>
  </conditionalFormatting>
  <conditionalFormatting sqref="AB56">
    <cfRule type="containsBlanks" dxfId="177" priority="278">
      <formula>LEN(TRIM(AB56))=0</formula>
    </cfRule>
  </conditionalFormatting>
  <conditionalFormatting sqref="AB57">
    <cfRule type="containsBlanks" dxfId="176" priority="276">
      <formula>LEN(TRIM(AB57))=0</formula>
    </cfRule>
  </conditionalFormatting>
  <conditionalFormatting sqref="AB12">
    <cfRule type="containsBlanks" dxfId="175" priority="270">
      <formula>LEN(TRIM(AB12))=0</formula>
    </cfRule>
  </conditionalFormatting>
  <conditionalFormatting sqref="AB24">
    <cfRule type="containsBlanks" dxfId="174" priority="260">
      <formula>LEN(TRIM(AB24))=0</formula>
    </cfRule>
  </conditionalFormatting>
  <conditionalFormatting sqref="AB24">
    <cfRule type="containsBlanks" dxfId="173" priority="259">
      <formula>LEN(TRIM(AB24))=0</formula>
    </cfRule>
  </conditionalFormatting>
  <conditionalFormatting sqref="AB31 AB37">
    <cfRule type="containsBlanks" dxfId="172" priority="258">
      <formula>LEN(TRIM(AB31))=0</formula>
    </cfRule>
  </conditionalFormatting>
  <conditionalFormatting sqref="AB31 AB37">
    <cfRule type="containsBlanks" dxfId="171" priority="257">
      <formula>LEN(TRIM(AB31))=0</formula>
    </cfRule>
  </conditionalFormatting>
  <conditionalFormatting sqref="AB34">
    <cfRule type="containsBlanks" dxfId="170" priority="256">
      <formula>LEN(TRIM(AB34))=0</formula>
    </cfRule>
  </conditionalFormatting>
  <conditionalFormatting sqref="AB34">
    <cfRule type="containsBlanks" dxfId="169" priority="255">
      <formula>LEN(TRIM(AB34))=0</formula>
    </cfRule>
  </conditionalFormatting>
  <conditionalFormatting sqref="AB72">
    <cfRule type="containsBlanks" dxfId="168" priority="233">
      <formula>LEN(TRIM(AB72))=0</formula>
    </cfRule>
  </conditionalFormatting>
  <conditionalFormatting sqref="AB72">
    <cfRule type="containsBlanks" dxfId="167" priority="232">
      <formula>LEN(TRIM(AB72))=0</formula>
    </cfRule>
  </conditionalFormatting>
  <conditionalFormatting sqref="AB73">
    <cfRule type="containsBlanks" dxfId="166" priority="231">
      <formula>LEN(TRIM(AB73))=0</formula>
    </cfRule>
  </conditionalFormatting>
  <conditionalFormatting sqref="AB88 AB90 AB94">
    <cfRule type="containsBlanks" dxfId="165" priority="211">
      <formula>LEN(TRIM(AB88))=0</formula>
    </cfRule>
  </conditionalFormatting>
  <conditionalFormatting sqref="AB88 AB90 AB94">
    <cfRule type="containsBlanks" dxfId="164" priority="210">
      <formula>LEN(TRIM(AB88))=0</formula>
    </cfRule>
  </conditionalFormatting>
  <conditionalFormatting sqref="AB101">
    <cfRule type="containsBlanks" dxfId="163" priority="208">
      <formula>LEN(TRIM(AB101))=0</formula>
    </cfRule>
  </conditionalFormatting>
  <conditionalFormatting sqref="AB101">
    <cfRule type="containsBlanks" dxfId="162" priority="207">
      <formula>LEN(TRIM(AB101))=0</formula>
    </cfRule>
  </conditionalFormatting>
  <conditionalFormatting sqref="Z6:Z8 Z104:Z117 Z53:Z56">
    <cfRule type="cellIs" dxfId="161" priority="197" operator="lessThan">
      <formula>N6</formula>
    </cfRule>
    <cfRule type="cellIs" dxfId="160" priority="198" operator="greaterThanOrEqual">
      <formula>N6</formula>
    </cfRule>
  </conditionalFormatting>
  <conditionalFormatting sqref="Z9:Z11">
    <cfRule type="cellIs" dxfId="159" priority="195" operator="lessThan">
      <formula>N9</formula>
    </cfRule>
    <cfRule type="cellIs" dxfId="158" priority="196" operator="greaterThanOrEqual">
      <formula>N9</formula>
    </cfRule>
  </conditionalFormatting>
  <conditionalFormatting sqref="Z12:Z13">
    <cfRule type="cellIs" dxfId="157" priority="193" operator="lessThan">
      <formula>N12</formula>
    </cfRule>
    <cfRule type="cellIs" dxfId="156" priority="194" operator="greaterThanOrEqual">
      <formula>N12</formula>
    </cfRule>
  </conditionalFormatting>
  <conditionalFormatting sqref="Z14:Z15">
    <cfRule type="cellIs" dxfId="155" priority="191" operator="lessThan">
      <formula>N14</formula>
    </cfRule>
    <cfRule type="cellIs" dxfId="154" priority="192" operator="greaterThanOrEqual">
      <formula>N14</formula>
    </cfRule>
  </conditionalFormatting>
  <conditionalFormatting sqref="Z16">
    <cfRule type="cellIs" dxfId="153" priority="189" operator="lessThan">
      <formula>N16</formula>
    </cfRule>
    <cfRule type="cellIs" dxfId="152" priority="190" operator="greaterThanOrEqual">
      <formula>N16</formula>
    </cfRule>
  </conditionalFormatting>
  <conditionalFormatting sqref="Z17">
    <cfRule type="cellIs" dxfId="151" priority="187" operator="lessThan">
      <formula>N17</formula>
    </cfRule>
    <cfRule type="cellIs" dxfId="150" priority="188" operator="greaterThanOrEqual">
      <formula>N17</formula>
    </cfRule>
  </conditionalFormatting>
  <conditionalFormatting sqref="Z18:Z19">
    <cfRule type="cellIs" dxfId="149" priority="185" operator="lessThan">
      <formula>N18</formula>
    </cfRule>
    <cfRule type="cellIs" dxfId="148" priority="186" operator="greaterThanOrEqual">
      <formula>N18</formula>
    </cfRule>
  </conditionalFormatting>
  <conditionalFormatting sqref="Z21:Z23">
    <cfRule type="cellIs" dxfId="147" priority="183" operator="lessThan">
      <formula>N21</formula>
    </cfRule>
    <cfRule type="cellIs" dxfId="146" priority="184" operator="greaterThanOrEqual">
      <formula>N21</formula>
    </cfRule>
  </conditionalFormatting>
  <conditionalFormatting sqref="Z24:Z26">
    <cfRule type="cellIs" dxfId="145" priority="181" operator="lessThan">
      <formula>N24</formula>
    </cfRule>
    <cfRule type="cellIs" dxfId="144" priority="182" operator="greaterThanOrEqual">
      <formula>N24</formula>
    </cfRule>
  </conditionalFormatting>
  <conditionalFormatting sqref="Z27:Z29">
    <cfRule type="cellIs" dxfId="143" priority="179" operator="lessThan">
      <formula>N27</formula>
    </cfRule>
    <cfRule type="cellIs" dxfId="142" priority="180" operator="greaterThanOrEqual">
      <formula>N27</formula>
    </cfRule>
  </conditionalFormatting>
  <conditionalFormatting sqref="Z30:Z33">
    <cfRule type="cellIs" dxfId="141" priority="177" operator="lessThan">
      <formula>N30</formula>
    </cfRule>
    <cfRule type="cellIs" dxfId="140" priority="178" operator="greaterThanOrEqual">
      <formula>N30</formula>
    </cfRule>
  </conditionalFormatting>
  <conditionalFormatting sqref="Z34:Z38">
    <cfRule type="cellIs" dxfId="139" priority="175" operator="lessThan">
      <formula>N34</formula>
    </cfRule>
    <cfRule type="cellIs" dxfId="138" priority="176" operator="greaterThanOrEqual">
      <formula>N34</formula>
    </cfRule>
  </conditionalFormatting>
  <conditionalFormatting sqref="Z39">
    <cfRule type="cellIs" dxfId="137" priority="173" operator="lessThan">
      <formula>N39</formula>
    </cfRule>
    <cfRule type="cellIs" dxfId="136" priority="174" operator="greaterThanOrEqual">
      <formula>N39</formula>
    </cfRule>
  </conditionalFormatting>
  <conditionalFormatting sqref="Z40">
    <cfRule type="cellIs" dxfId="135" priority="171" operator="lessThan">
      <formula>N40</formula>
    </cfRule>
    <cfRule type="cellIs" dxfId="134" priority="172" operator="greaterThanOrEqual">
      <formula>N40</formula>
    </cfRule>
  </conditionalFormatting>
  <conditionalFormatting sqref="Z41">
    <cfRule type="cellIs" dxfId="133" priority="169" operator="lessThan">
      <formula>N41</formula>
    </cfRule>
    <cfRule type="cellIs" dxfId="132" priority="170" operator="greaterThanOrEqual">
      <formula>N41</formula>
    </cfRule>
  </conditionalFormatting>
  <conditionalFormatting sqref="Z42">
    <cfRule type="cellIs" dxfId="131" priority="167" operator="lessThan">
      <formula>N42</formula>
    </cfRule>
    <cfRule type="cellIs" dxfId="130" priority="168" operator="greaterThanOrEqual">
      <formula>N42</formula>
    </cfRule>
  </conditionalFormatting>
  <conditionalFormatting sqref="Z43">
    <cfRule type="cellIs" dxfId="129" priority="165" operator="lessThan">
      <formula>N43</formula>
    </cfRule>
    <cfRule type="cellIs" dxfId="128" priority="166" operator="greaterThanOrEqual">
      <formula>N43</formula>
    </cfRule>
  </conditionalFormatting>
  <conditionalFormatting sqref="Z44:Z51">
    <cfRule type="cellIs" dxfId="127" priority="163" operator="lessThan">
      <formula>N44</formula>
    </cfRule>
    <cfRule type="cellIs" dxfId="126" priority="164" operator="greaterThanOrEqual">
      <formula>N44</formula>
    </cfRule>
  </conditionalFormatting>
  <conditionalFormatting sqref="Z57:Z62">
    <cfRule type="cellIs" dxfId="125" priority="161" operator="lessThan">
      <formula>N57</formula>
    </cfRule>
    <cfRule type="cellIs" dxfId="124" priority="162" operator="greaterThanOrEqual">
      <formula>N57</formula>
    </cfRule>
  </conditionalFormatting>
  <conditionalFormatting sqref="Z63:Z69">
    <cfRule type="cellIs" dxfId="123" priority="159" operator="lessThan">
      <formula>N63</formula>
    </cfRule>
    <cfRule type="cellIs" dxfId="122" priority="160" operator="greaterThanOrEqual">
      <formula>N63</formula>
    </cfRule>
  </conditionalFormatting>
  <conditionalFormatting sqref="Z70:Z76">
    <cfRule type="cellIs" dxfId="121" priority="157" operator="lessThan">
      <formula>N70</formula>
    </cfRule>
    <cfRule type="cellIs" dxfId="120" priority="158" operator="greaterThanOrEqual">
      <formula>N70</formula>
    </cfRule>
  </conditionalFormatting>
  <conditionalFormatting sqref="Z78 Z80:Z81">
    <cfRule type="cellIs" dxfId="119" priority="155" operator="lessThan">
      <formula>N78</formula>
    </cfRule>
    <cfRule type="cellIs" dxfId="118" priority="156" operator="greaterThanOrEqual">
      <formula>N78</formula>
    </cfRule>
  </conditionalFormatting>
  <conditionalFormatting sqref="Z82:Z93">
    <cfRule type="cellIs" dxfId="117" priority="153" operator="lessThan">
      <formula>N82</formula>
    </cfRule>
    <cfRule type="cellIs" dxfId="116" priority="154" operator="greaterThanOrEqual">
      <formula>N82</formula>
    </cfRule>
  </conditionalFormatting>
  <conditionalFormatting sqref="Z94">
    <cfRule type="cellIs" dxfId="115" priority="151" operator="lessThan">
      <formula>N94</formula>
    </cfRule>
    <cfRule type="cellIs" dxfId="114" priority="152" operator="greaterThanOrEqual">
      <formula>N94</formula>
    </cfRule>
  </conditionalFormatting>
  <conditionalFormatting sqref="Z101">
    <cfRule type="cellIs" dxfId="113" priority="149" operator="lessThan">
      <formula>N101</formula>
    </cfRule>
    <cfRule type="cellIs" dxfId="112" priority="150" operator="greaterThanOrEqual">
      <formula>N101</formula>
    </cfRule>
  </conditionalFormatting>
  <conditionalFormatting sqref="Z100">
    <cfRule type="cellIs" dxfId="111" priority="147" operator="lessThan">
      <formula>N100</formula>
    </cfRule>
    <cfRule type="cellIs" dxfId="110" priority="148" operator="greaterThanOrEqual">
      <formula>N100</formula>
    </cfRule>
  </conditionalFormatting>
  <conditionalFormatting sqref="Z102:Z103">
    <cfRule type="cellIs" dxfId="109" priority="145" operator="lessThan">
      <formula>N102</formula>
    </cfRule>
    <cfRule type="cellIs" dxfId="108" priority="146" operator="greaterThanOrEqual">
      <formula>N102</formula>
    </cfRule>
  </conditionalFormatting>
  <conditionalFormatting sqref="Z52">
    <cfRule type="cellIs" dxfId="107" priority="141" operator="lessThan">
      <formula>N52</formula>
    </cfRule>
    <cfRule type="cellIs" dxfId="106" priority="142" operator="greaterThanOrEqual">
      <formula>N52</formula>
    </cfRule>
  </conditionalFormatting>
  <conditionalFormatting sqref="AE47">
    <cfRule type="containsBlanks" dxfId="105" priority="133">
      <formula>LEN(TRIM(AE47))=0</formula>
    </cfRule>
  </conditionalFormatting>
  <conditionalFormatting sqref="AE47">
    <cfRule type="containsBlanks" dxfId="104" priority="132">
      <formula>LEN(TRIM(AE47))=0</formula>
    </cfRule>
  </conditionalFormatting>
  <conditionalFormatting sqref="AE49">
    <cfRule type="containsBlanks" dxfId="103" priority="131">
      <formula>LEN(TRIM(AE49))=0</formula>
    </cfRule>
  </conditionalFormatting>
  <conditionalFormatting sqref="AE49">
    <cfRule type="containsBlanks" dxfId="102" priority="130">
      <formula>LEN(TRIM(AE49))=0</formula>
    </cfRule>
  </conditionalFormatting>
  <conditionalFormatting sqref="AC57">
    <cfRule type="containsBlanks" dxfId="101" priority="123">
      <formula>LEN(TRIM(AC57))=0</formula>
    </cfRule>
  </conditionalFormatting>
  <conditionalFormatting sqref="AC57">
    <cfRule type="containsBlanks" dxfId="100" priority="122">
      <formula>LEN(TRIM(AC57))=0</formula>
    </cfRule>
  </conditionalFormatting>
  <conditionalFormatting sqref="AD108:AD112">
    <cfRule type="containsBlanks" dxfId="99" priority="119">
      <formula>LEN(TRIM(AD108))=0</formula>
    </cfRule>
    <cfRule type="cellIs" dxfId="98" priority="120" operator="greaterThanOrEqual">
      <formula>#REF!</formula>
    </cfRule>
    <cfRule type="cellIs" dxfId="97" priority="121" operator="lessThan">
      <formula>#REF!</formula>
    </cfRule>
  </conditionalFormatting>
  <conditionalFormatting sqref="AD112">
    <cfRule type="containsBlanks" dxfId="96" priority="104">
      <formula>LEN(TRIM(AD112))=0</formula>
    </cfRule>
    <cfRule type="cellIs" dxfId="95" priority="105" operator="greaterThanOrEqual">
      <formula>#REF!</formula>
    </cfRule>
    <cfRule type="cellIs" dxfId="94" priority="106" operator="lessThan">
      <formula>#REF!</formula>
    </cfRule>
  </conditionalFormatting>
  <conditionalFormatting sqref="AD108">
    <cfRule type="containsBlanks" dxfId="93" priority="116">
      <formula>LEN(TRIM(AD108))=0</formula>
    </cfRule>
    <cfRule type="cellIs" dxfId="92" priority="117" operator="greaterThanOrEqual">
      <formula>#REF!</formula>
    </cfRule>
    <cfRule type="cellIs" dxfId="91" priority="118" operator="lessThan">
      <formula>#REF!</formula>
    </cfRule>
  </conditionalFormatting>
  <conditionalFormatting sqref="AD109">
    <cfRule type="containsBlanks" dxfId="90" priority="113">
      <formula>LEN(TRIM(AD109))=0</formula>
    </cfRule>
    <cfRule type="cellIs" dxfId="89" priority="114" operator="greaterThanOrEqual">
      <formula>#REF!</formula>
    </cfRule>
    <cfRule type="cellIs" dxfId="88" priority="115" operator="lessThan">
      <formula>#REF!</formula>
    </cfRule>
  </conditionalFormatting>
  <conditionalFormatting sqref="AD110">
    <cfRule type="containsBlanks" dxfId="87" priority="110">
      <formula>LEN(TRIM(AD110))=0</formula>
    </cfRule>
    <cfRule type="cellIs" dxfId="86" priority="111" operator="greaterThanOrEqual">
      <formula>#REF!</formula>
    </cfRule>
    <cfRule type="cellIs" dxfId="85" priority="112" operator="lessThan">
      <formula>#REF!</formula>
    </cfRule>
  </conditionalFormatting>
  <conditionalFormatting sqref="AD111">
    <cfRule type="containsBlanks" dxfId="84" priority="107">
      <formula>LEN(TRIM(AD111))=0</formula>
    </cfRule>
    <cfRule type="cellIs" dxfId="83" priority="108" operator="greaterThanOrEqual">
      <formula>#REF!</formula>
    </cfRule>
    <cfRule type="cellIs" dxfId="82" priority="109" operator="lessThan">
      <formula>#REF!</formula>
    </cfRule>
  </conditionalFormatting>
  <conditionalFormatting sqref="AD113">
    <cfRule type="containsBlanks" dxfId="81" priority="101">
      <formula>LEN(TRIM(AD113))=0</formula>
    </cfRule>
    <cfRule type="cellIs" dxfId="80" priority="102" operator="greaterThanOrEqual">
      <formula>#REF!</formula>
    </cfRule>
    <cfRule type="cellIs" dxfId="79" priority="103" operator="lessThan">
      <formula>#REF!</formula>
    </cfRule>
  </conditionalFormatting>
  <conditionalFormatting sqref="AD114">
    <cfRule type="containsBlanks" dxfId="78" priority="98">
      <formula>LEN(TRIM(AD114))=0</formula>
    </cfRule>
    <cfRule type="cellIs" dxfId="77" priority="99" operator="greaterThanOrEqual">
      <formula>#REF!</formula>
    </cfRule>
    <cfRule type="cellIs" dxfId="76" priority="100" operator="lessThan">
      <formula>#REF!</formula>
    </cfRule>
  </conditionalFormatting>
  <conditionalFormatting sqref="AD115">
    <cfRule type="containsBlanks" dxfId="75" priority="95">
      <formula>LEN(TRIM(AD115))=0</formula>
    </cfRule>
    <cfRule type="cellIs" dxfId="74" priority="96" operator="greaterThanOrEqual">
      <formula>#REF!</formula>
    </cfRule>
    <cfRule type="cellIs" dxfId="73" priority="97" operator="lessThan">
      <formula>#REF!</formula>
    </cfRule>
  </conditionalFormatting>
  <conditionalFormatting sqref="AD116">
    <cfRule type="containsBlanks" dxfId="72" priority="92">
      <formula>LEN(TRIM(AD116))=0</formula>
    </cfRule>
    <cfRule type="cellIs" dxfId="71" priority="93" operator="greaterThanOrEqual">
      <formula>#REF!</formula>
    </cfRule>
    <cfRule type="cellIs" dxfId="70" priority="94" operator="lessThan">
      <formula>#REF!</formula>
    </cfRule>
  </conditionalFormatting>
  <conditionalFormatting sqref="AD117">
    <cfRule type="containsBlanks" dxfId="69" priority="89">
      <formula>LEN(TRIM(AD117))=0</formula>
    </cfRule>
    <cfRule type="cellIs" dxfId="68" priority="90" operator="greaterThanOrEqual">
      <formula>#REF!</formula>
    </cfRule>
    <cfRule type="cellIs" dxfId="67" priority="91" operator="lessThan">
      <formula>#REF!</formula>
    </cfRule>
  </conditionalFormatting>
  <conditionalFormatting sqref="AD83:AD86">
    <cfRule type="cellIs" dxfId="66" priority="88" operator="lessThan">
      <formula>$O$83</formula>
    </cfRule>
  </conditionalFormatting>
  <conditionalFormatting sqref="AC88">
    <cfRule type="containsBlanks" dxfId="65" priority="85">
      <formula>LEN(TRIM(AC88))=0</formula>
    </cfRule>
  </conditionalFormatting>
  <conditionalFormatting sqref="AC88">
    <cfRule type="containsBlanks" dxfId="64" priority="84">
      <formula>LEN(TRIM(AC88))=0</formula>
    </cfRule>
  </conditionalFormatting>
  <conditionalFormatting sqref="AD87">
    <cfRule type="cellIs" dxfId="63" priority="82" operator="lessThan">
      <formula>R87</formula>
    </cfRule>
    <cfRule type="cellIs" dxfId="62" priority="83" operator="greaterThanOrEqual">
      <formula>R87</formula>
    </cfRule>
  </conditionalFormatting>
  <conditionalFormatting sqref="AD88">
    <cfRule type="cellIs" dxfId="61" priority="80" operator="lessThan">
      <formula>R88</formula>
    </cfRule>
    <cfRule type="cellIs" dxfId="60" priority="81" operator="greaterThanOrEqual">
      <formula>R88</formula>
    </cfRule>
  </conditionalFormatting>
  <conditionalFormatting sqref="AD89:AD99">
    <cfRule type="cellIs" dxfId="59" priority="78" operator="lessThan">
      <formula>R89</formula>
    </cfRule>
    <cfRule type="cellIs" dxfId="58" priority="79" operator="greaterThanOrEqual">
      <formula>R89</formula>
    </cfRule>
  </conditionalFormatting>
  <conditionalFormatting sqref="AD100">
    <cfRule type="containsBlanks" dxfId="57" priority="75">
      <formula>LEN(TRIM(AD100))=0</formula>
    </cfRule>
    <cfRule type="cellIs" dxfId="56" priority="76" operator="greaterThanOrEqual">
      <formula>$O$6</formula>
    </cfRule>
    <cfRule type="cellIs" dxfId="55" priority="77" operator="lessThan">
      <formula>$O$6</formula>
    </cfRule>
  </conditionalFormatting>
  <conditionalFormatting sqref="AC101">
    <cfRule type="containsBlanks" dxfId="54" priority="74">
      <formula>LEN(TRIM(AC101))=0</formula>
    </cfRule>
  </conditionalFormatting>
  <conditionalFormatting sqref="AC101">
    <cfRule type="containsBlanks" dxfId="53" priority="73">
      <formula>LEN(TRIM(AC101))=0</formula>
    </cfRule>
  </conditionalFormatting>
  <conditionalFormatting sqref="AD9:AD11">
    <cfRule type="cellIs" dxfId="52" priority="71" operator="lessThan">
      <formula>R9</formula>
    </cfRule>
    <cfRule type="cellIs" dxfId="51" priority="72" operator="greaterThanOrEqual">
      <formula>R9</formula>
    </cfRule>
  </conditionalFormatting>
  <conditionalFormatting sqref="AD6:AD8">
    <cfRule type="cellIs" dxfId="50" priority="69" operator="lessThan">
      <formula>R6</formula>
    </cfRule>
    <cfRule type="cellIs" dxfId="49" priority="70" operator="greaterThanOrEqual">
      <formula>R6</formula>
    </cfRule>
  </conditionalFormatting>
  <conditionalFormatting sqref="AD12:AD13">
    <cfRule type="cellIs" dxfId="48" priority="67" operator="lessThan">
      <formula>R12</formula>
    </cfRule>
    <cfRule type="cellIs" dxfId="47" priority="68" operator="greaterThanOrEqual">
      <formula>R12</formula>
    </cfRule>
  </conditionalFormatting>
  <conditionalFormatting sqref="AF12">
    <cfRule type="containsBlanks" dxfId="46" priority="66">
      <formula>LEN(TRIM(AF12))=0</formula>
    </cfRule>
  </conditionalFormatting>
  <conditionalFormatting sqref="AD26:AD65">
    <cfRule type="containsBlanks" dxfId="45" priority="63">
      <formula>LEN(TRIM(AD26))=0</formula>
    </cfRule>
    <cfRule type="cellIs" dxfId="44" priority="64" operator="greaterThanOrEqual">
      <formula>#REF!</formula>
    </cfRule>
    <cfRule type="cellIs" dxfId="43" priority="65" operator="lessThan">
      <formula>#REF!</formula>
    </cfRule>
  </conditionalFormatting>
  <conditionalFormatting sqref="AC24">
    <cfRule type="containsBlanks" dxfId="42" priority="62">
      <formula>LEN(TRIM(AC24))=0</formula>
    </cfRule>
  </conditionalFormatting>
  <conditionalFormatting sqref="AC24">
    <cfRule type="containsBlanks" dxfId="41" priority="61">
      <formula>LEN(TRIM(AC24))=0</formula>
    </cfRule>
  </conditionalFormatting>
  <conditionalFormatting sqref="AF73">
    <cfRule type="containsBlanks" dxfId="40" priority="57">
      <formula>LEN(TRIM(AF73))=0</formula>
    </cfRule>
  </conditionalFormatting>
  <conditionalFormatting sqref="AF72">
    <cfRule type="containsBlanks" dxfId="39" priority="60">
      <formula>LEN(TRIM(AF72))=0</formula>
    </cfRule>
  </conditionalFormatting>
  <conditionalFormatting sqref="AF72">
    <cfRule type="containsBlanks" dxfId="38" priority="59">
      <formula>LEN(TRIM(AF72))=0</formula>
    </cfRule>
  </conditionalFormatting>
  <conditionalFormatting sqref="AF73">
    <cfRule type="containsBlanks" dxfId="37" priority="58">
      <formula>LEN(TRIM(AF73))=0</formula>
    </cfRule>
  </conditionalFormatting>
  <conditionalFormatting sqref="AC20">
    <cfRule type="containsBlanks" dxfId="36" priority="56">
      <formula>LEN(TRIM(AC20))=0</formula>
    </cfRule>
  </conditionalFormatting>
  <conditionalFormatting sqref="AC20">
    <cfRule type="containsBlanks" dxfId="35" priority="55">
      <formula>LEN(TRIM(AC20))=0</formula>
    </cfRule>
  </conditionalFormatting>
  <conditionalFormatting sqref="AD66">
    <cfRule type="containsBlanks" dxfId="34" priority="52">
      <formula>LEN(TRIM(AD66))=0</formula>
    </cfRule>
    <cfRule type="cellIs" dxfId="33" priority="53" operator="greaterThanOrEqual">
      <formula>$O$6</formula>
    </cfRule>
    <cfRule type="cellIs" dxfId="32" priority="54" operator="lessThan">
      <formula>$O$6</formula>
    </cfRule>
  </conditionalFormatting>
  <conditionalFormatting sqref="AC31 AC33">
    <cfRule type="containsBlanks" dxfId="31" priority="33">
      <formula>LEN(TRIM(AC31))=0</formula>
    </cfRule>
  </conditionalFormatting>
  <conditionalFormatting sqref="AC31 AC33">
    <cfRule type="containsBlanks" dxfId="30" priority="32">
      <formula>LEN(TRIM(AC31))=0</formula>
    </cfRule>
  </conditionalFormatting>
  <conditionalFormatting sqref="AF37">
    <cfRule type="containsBlanks" dxfId="29" priority="31">
      <formula>LEN(TRIM(AF37))=0</formula>
    </cfRule>
  </conditionalFormatting>
  <conditionalFormatting sqref="AF37">
    <cfRule type="containsBlanks" dxfId="28" priority="30">
      <formula>LEN(TRIM(AF37))=0</formula>
    </cfRule>
  </conditionalFormatting>
  <conditionalFormatting sqref="AF31">
    <cfRule type="containsBlanks" dxfId="27" priority="29">
      <formula>LEN(TRIM(AF31))=0</formula>
    </cfRule>
  </conditionalFormatting>
  <conditionalFormatting sqref="AF31">
    <cfRule type="containsBlanks" dxfId="26" priority="28">
      <formula>LEN(TRIM(AF31))=0</formula>
    </cfRule>
  </conditionalFormatting>
  <conditionalFormatting sqref="AF34">
    <cfRule type="containsBlanks" dxfId="25" priority="27">
      <formula>LEN(TRIM(AF34))=0</formula>
    </cfRule>
  </conditionalFormatting>
  <conditionalFormatting sqref="AF34">
    <cfRule type="containsBlanks" dxfId="24" priority="26">
      <formula>LEN(TRIM(AF34))=0</formula>
    </cfRule>
  </conditionalFormatting>
  <conditionalFormatting sqref="AD75">
    <cfRule type="containsBlanks" dxfId="23" priority="23">
      <formula>LEN(TRIM(AD75))=0</formula>
    </cfRule>
    <cfRule type="cellIs" dxfId="22" priority="24" operator="lessThan">
      <formula>$L75</formula>
    </cfRule>
    <cfRule type="cellIs" dxfId="21" priority="25" operator="greaterThanOrEqual">
      <formula>$L75</formula>
    </cfRule>
  </conditionalFormatting>
  <conditionalFormatting sqref="AD76">
    <cfRule type="containsBlanks" dxfId="20" priority="20">
      <formula>LEN(TRIM(AD76))=0</formula>
    </cfRule>
    <cfRule type="cellIs" dxfId="19" priority="21" operator="lessThan">
      <formula>$L76</formula>
    </cfRule>
    <cfRule type="cellIs" dxfId="18" priority="22" operator="greaterThanOrEqual">
      <formula>$L76</formula>
    </cfRule>
  </conditionalFormatting>
  <conditionalFormatting sqref="AD77:AD78">
    <cfRule type="containsBlanks" dxfId="17" priority="14">
      <formula>LEN(TRIM(AD77))=0</formula>
    </cfRule>
    <cfRule type="cellIs" dxfId="16" priority="15" operator="lessThan">
      <formula>$L77</formula>
    </cfRule>
    <cfRule type="cellIs" dxfId="15" priority="16" operator="greaterThanOrEqual">
      <formula>$L77</formula>
    </cfRule>
  </conditionalFormatting>
  <conditionalFormatting sqref="O15">
    <cfRule type="cellIs" dxfId="14" priority="38" operator="greaterThanOrEqual">
      <formula>$O$6</formula>
    </cfRule>
  </conditionalFormatting>
  <conditionalFormatting sqref="AD14:AD23">
    <cfRule type="cellIs" dxfId="13" priority="13" operator="lessThan">
      <formula>$O$14</formula>
    </cfRule>
    <cfRule type="cellIs" dxfId="12" priority="39" operator="greaterThanOrEqual">
      <formula>$O$15</formula>
    </cfRule>
  </conditionalFormatting>
  <conditionalFormatting sqref="AG57">
    <cfRule type="containsBlanks" dxfId="11" priority="12">
      <formula>LEN(TRIM(AG57))=0</formula>
    </cfRule>
  </conditionalFormatting>
  <conditionalFormatting sqref="AG57">
    <cfRule type="containsBlanks" dxfId="10" priority="11">
      <formula>LEN(TRIM(AG57))=0</formula>
    </cfRule>
  </conditionalFormatting>
  <conditionalFormatting sqref="AG88">
    <cfRule type="containsBlanks" dxfId="9" priority="10">
      <formula>LEN(TRIM(AG88))=0</formula>
    </cfRule>
  </conditionalFormatting>
  <conditionalFormatting sqref="AG88">
    <cfRule type="containsBlanks" dxfId="8" priority="9">
      <formula>LEN(TRIM(AG88))=0</formula>
    </cfRule>
  </conditionalFormatting>
  <conditionalFormatting sqref="AG101">
    <cfRule type="containsBlanks" dxfId="7" priority="8">
      <formula>LEN(TRIM(AG101))=0</formula>
    </cfRule>
  </conditionalFormatting>
  <conditionalFormatting sqref="AG101">
    <cfRule type="containsBlanks" dxfId="6" priority="7">
      <formula>LEN(TRIM(AG101))=0</formula>
    </cfRule>
  </conditionalFormatting>
  <conditionalFormatting sqref="AG24">
    <cfRule type="containsBlanks" dxfId="5" priority="6">
      <formula>LEN(TRIM(AG24))=0</formula>
    </cfRule>
  </conditionalFormatting>
  <conditionalFormatting sqref="AG24">
    <cfRule type="containsBlanks" dxfId="4" priority="5">
      <formula>LEN(TRIM(AG24))=0</formula>
    </cfRule>
  </conditionalFormatting>
  <conditionalFormatting sqref="AG20">
    <cfRule type="containsBlanks" dxfId="3" priority="4">
      <formula>LEN(TRIM(AG20))=0</formula>
    </cfRule>
  </conditionalFormatting>
  <conditionalFormatting sqref="AG20">
    <cfRule type="containsBlanks" dxfId="2" priority="3">
      <formula>LEN(TRIM(AG20))=0</formula>
    </cfRule>
  </conditionalFormatting>
  <conditionalFormatting sqref="AG31 AG33">
    <cfRule type="containsBlanks" dxfId="1" priority="2">
      <formula>LEN(TRIM(AG31))=0</formula>
    </cfRule>
  </conditionalFormatting>
  <conditionalFormatting sqref="AG31 AG33">
    <cfRule type="containsBlanks" dxfId="0" priority="1">
      <formula>LEN(TRIM(AG31))=0</formula>
    </cfRule>
  </conditionalFormatting>
  <hyperlinks>
    <hyperlink ref="X39" r:id="rId1" display="../../../../:f:/s/PAIDTI/EhbvVHEzHeFBgqa-gzh-DQYBmR4TAephq4yvF6jFj9pnfw?e=c9fHdr" xr:uid="{00000000-0004-0000-0100-000000000000}"/>
    <hyperlink ref="X43" r:id="rId2" display="../../../../:f:/s/PAIDTI/EkJTExgUiOVLnLuN8XSC_48BD58AN3CZzYsLrbGPoSElEw?e=I9rPQl" xr:uid="{00000000-0004-0000-0100-000001000000}"/>
    <hyperlink ref="X45" r:id="rId3" xr:uid="{00000000-0004-0000-0100-000002000000}"/>
    <hyperlink ref="X56" r:id="rId4" display="../../../../:f:/s/PAIDTI/EgaaA9-8bRREjQY-B5cc1CUBJZ1iIJ9kTIfdRbuhELFEgA?e=BU2Hes" xr:uid="{00000000-0004-0000-0100-000003000000}"/>
    <hyperlink ref="X57" r:id="rId5" xr:uid="{00000000-0004-0000-0100-000005000000}"/>
    <hyperlink ref="X89" r:id="rId6" display="https://icfesgovco-my.sharepoint.com/personal/planeacion_icfes_gov_co/_layouts/15/onedrive.aspx?id=%2Fpersonal%2Fplaneacion%5Ficfes%5Fgov%5Fco%2FDocuments%2FBackup%20OAP%2F2020%2FTRD%202020%2F20%2E%20SERIE%20INSTRUMENTOS%20DE%20CONTROL%20DE%20CALIDAD%2FSUBSERIE%20GESTION%20DEL%20CONOCIMIENTO%20Y%20LA%20INNOVACION%2FPlan%20de%20Gesti%C3%B3n%20del%20conocimiento%20e%20innovaci%C3%B3n" xr:uid="{00000000-0004-0000-0100-000006000000}"/>
    <hyperlink ref="X13" r:id="rId7" xr:uid="{00000000-0004-0000-0100-000007000000}"/>
    <hyperlink ref="X100" r:id="rId8" display="https://www.icfes.gov.co/hu/web/guest/calendario-de-investigacion_x000a__x000a_" xr:uid="{00000000-0004-0000-0100-000008000000}"/>
    <hyperlink ref="X101" r:id="rId9" xr:uid="{00000000-0004-0000-0100-000009000000}"/>
    <hyperlink ref="X102" r:id="rId10" xr:uid="{00000000-0004-0000-0100-00000A000000}"/>
    <hyperlink ref="X62" r:id="rId11" xr:uid="{00000000-0004-0000-0100-00000B000000}"/>
    <hyperlink ref="X63" r:id="rId12" xr:uid="{00000000-0004-0000-0100-00000C000000}"/>
    <hyperlink ref="X64" r:id="rId13" xr:uid="{00000000-0004-0000-0100-00000D000000}"/>
    <hyperlink ref="X66" r:id="rId14" xr:uid="{00000000-0004-0000-0100-00000E000000}"/>
    <hyperlink ref="X65" r:id="rId15" xr:uid="{00000000-0004-0000-0100-00000F000000}"/>
    <hyperlink ref="X71" r:id="rId16" display="https://icfesgovco.sharepoint.com/sites/PlandeaccinSAySG2020/Documentos compartidos/Forms/AllItems.aspx?id=%2Fsites%2FPlandeaccinSAySG2020%2FDocumentos%20compartidos%2FSoporte%20Gesti%C3%B3n%20ambiental%20Plan%20sect%2Erar&amp;parent=%2Fsites%2FPlandeaccinSAySG2020%2FDocumentos%20compartidos" xr:uid="{00000000-0004-0000-0100-000010000000}"/>
    <hyperlink ref="X70" r:id="rId17" xr:uid="{00000000-0004-0000-0100-000011000000}"/>
    <hyperlink ref="X72" r:id="rId18" xr:uid="{00000000-0004-0000-0100-000012000000}"/>
    <hyperlink ref="X73" r:id="rId19" xr:uid="{00000000-0004-0000-0100-000013000000}"/>
    <hyperlink ref="X67" r:id="rId20" xr:uid="{00000000-0004-0000-0100-000014000000}"/>
    <hyperlink ref="X68" r:id="rId21" xr:uid="{00000000-0004-0000-0100-000015000000}"/>
    <hyperlink ref="X69" r:id="rId22" xr:uid="{00000000-0004-0000-0100-000016000000}"/>
    <hyperlink ref="X74" r:id="rId23" display="https://icfesgovco-my.sharepoint.com/:x:/g/personal/mruiz_icfes_gov_co/EX2OwrbkcXZGokTbAlfK3lMBjUDzxwO3LXju8f5lZQXyKQ" xr:uid="{00000000-0004-0000-0100-000017000000}"/>
    <hyperlink ref="X75" r:id="rId24" display="https://icfesgovco-my.sharepoint.com/:f:/g/personal/tesoreria_icfes_gov_co/ElluvPO3o7ZJrZjmDSJXBZ8BBDK5zMJeJJqDdICBOKJ0Eg?e=NM8LSv" xr:uid="{00000000-0004-0000-0100-000018000000}"/>
    <hyperlink ref="X27" r:id="rId25" xr:uid="{00000000-0004-0000-0100-000019000000}"/>
    <hyperlink ref="X31" r:id="rId26" xr:uid="{00000000-0004-0000-0100-00001A000000}"/>
    <hyperlink ref="X34" r:id="rId27" xr:uid="{00000000-0004-0000-0100-00001B000000}"/>
    <hyperlink ref="X87" r:id="rId28" display="https://icfesgovco-my.sharepoint.com/personal/planeacion_icfes_gov_co/_layouts/15/onedrive.aspx?originalPath=aHR0cHM6Ly9pY2Zlc2dvdmNvLW15LnNoYXJlcG9pbnQuY29tLzpmOi9nL3BlcnNvbmFsL3BsYW5lYWNpb25faWNmZXNfZ292X2NvL0VxaVoyV0R4T0JOQnExYkdUS2pyeWNFQkd4ZDRTMTVZNlNBZW5GLVhtOTFTT3c%5FcnRpbWU9UEhLdUx1RWkyRWc&amp;id=%2Fpersonal%2Fplaneacion%5Ficfes%5Fgov%5Fco%2FDocuments%2FBackup%20OAP%2F2020%2FTRD%202020%2FARQUITECTURA%20EMPRESARIAL%2F0%2E%20Plan%20de%20Proyecto" xr:uid="{00000000-0004-0000-0100-00001C000000}"/>
    <hyperlink ref="X90" r:id="rId29" xr:uid="{00000000-0004-0000-0100-00001D000000}"/>
    <hyperlink ref="X97" r:id="rId30" display="https://forms.office.com/Pages/AnalysisPage.aspx?id=EE6GJ-RbT02ttburUSAp6BljbKQUGvRCp636IL9L7FBUNDdYUVBZOFVHNktZQ0hZWUhCNzJZRkFFRy4u&amp;AnalyzerToken=lJ9H9Ju88NCs9hvy08egFzwE7ZDFYW7m" xr:uid="{00000000-0004-0000-0100-00001E000000}"/>
    <hyperlink ref="AB39" r:id="rId31" xr:uid="{00000000-0004-0000-0100-00001F000000}"/>
    <hyperlink ref="AB47" r:id="rId32" xr:uid="{00000000-0004-0000-0100-000020000000}"/>
    <hyperlink ref="AB48" r:id="rId33" xr:uid="{00000000-0004-0000-0100-000021000000}"/>
    <hyperlink ref="AB49" r:id="rId34" xr:uid="{00000000-0004-0000-0100-000022000000}"/>
    <hyperlink ref="AB51" r:id="rId35" xr:uid="{00000000-0004-0000-0100-000023000000}"/>
    <hyperlink ref="AB52" r:id="rId36" xr:uid="{00000000-0004-0000-0100-000024000000}"/>
    <hyperlink ref="AB53" r:id="rId37" xr:uid="{00000000-0004-0000-0100-000025000000}"/>
    <hyperlink ref="AB54" r:id="rId38" xr:uid="{00000000-0004-0000-0100-000028000000}"/>
    <hyperlink ref="AB55" r:id="rId39" xr:uid="{00000000-0004-0000-0100-000029000000}"/>
    <hyperlink ref="AB56" r:id="rId40" xr:uid="{00000000-0004-0000-0100-00002A000000}"/>
    <hyperlink ref="AB57" r:id="rId41" xr:uid="{00000000-0004-0000-0100-00002C000000}"/>
    <hyperlink ref="AB40" r:id="rId42" xr:uid="{00000000-0004-0000-0100-00002D000000}"/>
    <hyperlink ref="AB46" r:id="rId43" xr:uid="{00000000-0004-0000-0100-00002E000000}"/>
    <hyperlink ref="AB45" r:id="rId44" xr:uid="{00000000-0004-0000-0100-00002F000000}"/>
    <hyperlink ref="AB44" r:id="rId45" xr:uid="{00000000-0004-0000-0100-000030000000}"/>
    <hyperlink ref="AB43" r:id="rId46" xr:uid="{00000000-0004-0000-0100-000031000000}"/>
    <hyperlink ref="AB42" r:id="rId47" xr:uid="{00000000-0004-0000-0100-000032000000}"/>
    <hyperlink ref="AB41" r:id="rId48" xr:uid="{00000000-0004-0000-0100-000033000000}"/>
    <hyperlink ref="AB15" display="https://icfesgovco-my.sharepoint.com/personal/ogalindo_icfes_gov_co/_layouts/15/onedrive.aspx?id=%2Fpersonal%2Fogalindo%5Ficfes%5Fgov%5Fco%2FDocuments%2FGrupo%20Gesti%C3%B3n%20del%20Conocimiento%2FGesti%C3%B3n%20del%20Conocimiento%202020&amp;ct=1601659950714&amp;" xr:uid="{00000000-0004-0000-0100-000034000000}"/>
    <hyperlink ref="AB7" r:id="rId49" xr:uid="{00000000-0004-0000-0100-000035000000}"/>
    <hyperlink ref="AB32" r:id="rId50" xr:uid="{00000000-0004-0000-0100-000036000000}"/>
    <hyperlink ref="AB33" r:id="rId51" xr:uid="{00000000-0004-0000-0100-000037000000}"/>
    <hyperlink ref="AB27" r:id="rId52" xr:uid="{00000000-0004-0000-0100-000038000000}"/>
    <hyperlink ref="AB35" r:id="rId53" xr:uid="{00000000-0004-0000-0100-000039000000}"/>
    <hyperlink ref="AB62" r:id="rId54" xr:uid="{00000000-0004-0000-0100-00003A000000}"/>
    <hyperlink ref="AB63" r:id="rId55" xr:uid="{00000000-0004-0000-0100-00003B000000}"/>
    <hyperlink ref="AB66" r:id="rId56" xr:uid="{00000000-0004-0000-0100-00003C000000}"/>
    <hyperlink ref="AB65" r:id="rId57" xr:uid="{00000000-0004-0000-0100-00003D000000}"/>
    <hyperlink ref="AB64" r:id="rId58" display="https://www.icfes.gov.co/documents/20143/1708406/Plan%20institucional%20de%20capacitacion%202020.pdf_x000a__x000a_La evidencia se encuentra en los archivos digitales de Talento Humano referentes a las listas de asistencia y memorias" xr:uid="{00000000-0004-0000-0100-00003E000000}"/>
    <hyperlink ref="AB70" r:id="rId59" xr:uid="{00000000-0004-0000-0100-00003F000000}"/>
    <hyperlink ref="AB71" r:id="rId60" xr:uid="{00000000-0004-0000-0100-000040000000}"/>
    <hyperlink ref="AB72" r:id="rId61" xr:uid="{00000000-0004-0000-0100-000041000000}"/>
    <hyperlink ref="AB73" r:id="rId62" xr:uid="{00000000-0004-0000-0100-000042000000}"/>
    <hyperlink ref="AB68" r:id="rId63" display="http://181.143.146.163:5050/mercurio/index.jsp;      validaciòn automatica parametrizaciòn." xr:uid="{00000000-0004-0000-0100-000043000000}"/>
    <hyperlink ref="AB69" r:id="rId64" display="http://181.143.146.163:5050/mercurio/index.jsp;      validaciòn automatica parametrizaciòn." xr:uid="{00000000-0004-0000-0100-000044000000}"/>
    <hyperlink ref="AB88" r:id="rId65" xr:uid="{00000000-0004-0000-0100-000045000000}"/>
    <hyperlink ref="AB89" r:id="rId66" display="https://icfesgovco.sharepoint.com/sites/GestindeConocimientoeInnovacinIcfes/Documentos%20compartidos/Forms/AllItems.aspx_x000a__x000a_https://icfes.darumasoftware.com/app.php/document/view/index/1393_x000a__x000a_https://icfesgovco-my.sharepoint.com/:b:/g/personal/planeacion_icfes_gov_co/EWIx4AhalHVPupdxdUGBObIBfmAWT3f0hhKYLcgsXpegmw?e=YH0ZmI_x000a__x000a_https://icfesgovco.sharepoint.com/sites/FamiliaIcfes" xr:uid="{00000000-0004-0000-0100-000046000000}"/>
    <hyperlink ref="AB100" r:id="rId67" display="https://icfesgovco-my.sharepoint.com/personal/mcgomez_icfes_gov_co/_layouts/15/onedrive.aspx?id=%2Fpersonal%2Fmcgomez%5Ficfes%5Fgov%5Fco%2FDocuments%2FNUEVA%20CARPETA%20OAGPI%2F1%2E%20Convocatorias%2F1%2E2%20Grupos%2FCG%20%2D%202020%2F2%2E%20Propuestas%20de%20investigaci%C3%B3n%2FCG02%2F3%2E%20Evaluaciones_x000a_" xr:uid="{00000000-0004-0000-0100-000047000000}"/>
    <hyperlink ref="AB101" r:id="rId68" display="https://www.icfes.gov.co/documents/20143/1973844/agenda+preliminar+seminario+internacional+de+investigacion-2020.pdf" xr:uid="{00000000-0004-0000-0100-000048000000}"/>
    <hyperlink ref="AB18" r:id="rId69" display="\\192.168.3.57\se\AfirmacionesTRI\Saber11" xr:uid="{00000000-0004-0000-0100-000049000000}"/>
    <hyperlink ref="AB83" r:id="rId70" xr:uid="{00000000-0004-0000-0100-00004A000000}"/>
    <hyperlink ref="AF40" r:id="rId71" xr:uid="{92B10EE2-84CE-7E45-A69F-FFB86CAC063D}"/>
    <hyperlink ref="AF41" r:id="rId72" xr:uid="{72CFBF06-4167-EF4E-A9C0-17117B14E7F1}"/>
    <hyperlink ref="AF43" r:id="rId73" xr:uid="{811DB88B-338F-D340-A1D8-F9E58426AB5E}"/>
    <hyperlink ref="AF45" r:id="rId74" xr:uid="{BBDAEC09-02BC-EA47-808A-84040DAB10EB}"/>
    <hyperlink ref="AF46" r:id="rId75" xr:uid="{13423D99-B3D3-A546-B74B-8814FBBB01F0}"/>
    <hyperlink ref="AF44" r:id="rId76" display="../../../../../:f:/s/PAIDTI/EjRCzoaRzfxMiXxCnKjQo6wBM209J8mxYShiN_AWQTXTlg?e=dcV9wY" xr:uid="{006BA59B-A9D2-5543-B1AC-906C4E0FA0DE}"/>
    <hyperlink ref="AF50" r:id="rId77" xr:uid="{B3C6EA87-C9BD-1042-A06F-992D675732D8}"/>
    <hyperlink ref="AF49" r:id="rId78" xr:uid="{9D9FB9D0-EB51-DC47-99BC-F3E6EF688003}"/>
    <hyperlink ref="AF47" r:id="rId79" xr:uid="{F0ACBB27-5285-BC43-85B5-CBD6CC32CF13}"/>
    <hyperlink ref="AF51" r:id="rId80" xr:uid="{59EFD4C6-DFB1-E246-AB51-891E218A4D50}"/>
    <hyperlink ref="AF52" r:id="rId81" xr:uid="{967F4817-E51D-014B-A469-F9C2EE95EDCE}"/>
    <hyperlink ref="AF53" r:id="rId82" xr:uid="{AA00C8F1-6CD0-FA47-93EF-7EBDBB5F9257}"/>
    <hyperlink ref="AF56" r:id="rId83" xr:uid="{DCC243E1-8809-BD4A-A3B2-ECB5DE9F93A4}"/>
    <hyperlink ref="AF39" r:id="rId84" xr:uid="{FC0C7326-6B0B-FB4B-B780-AB3C7396D0BE}"/>
    <hyperlink ref="AF42" r:id="rId85" xr:uid="{51D4F3FF-6229-B049-99A3-792FBA08C05D}"/>
    <hyperlink ref="AF54" r:id="rId86" xr:uid="{63B248BF-A66F-E64F-AF7D-77BE77294107}"/>
    <hyperlink ref="AF55" r:id="rId87" xr:uid="{56041D07-3706-0E48-B503-D439529305A7}"/>
    <hyperlink ref="AF83" r:id="rId88" xr:uid="{619FB9AA-56FC-034A-899D-2172FB72E8CA}"/>
    <hyperlink ref="AF7" r:id="rId89" xr:uid="{C0F72CC5-FD27-4941-99CA-18E4B7CFE9F6}"/>
    <hyperlink ref="AF6" r:id="rId90" xr:uid="{9A42A2F0-AECD-9D4B-8482-4C83F9EF3827}"/>
    <hyperlink ref="AF8" r:id="rId91" xr:uid="{7056BDEF-F645-9A44-BE53-076315ED47DB}"/>
    <hyperlink ref="AF67" r:id="rId92" xr:uid="{70FF19CC-936A-7340-9E91-7C152092773D}"/>
    <hyperlink ref="AF68" r:id="rId93" xr:uid="{383F361C-786B-7843-B457-AB0501F5F207}"/>
    <hyperlink ref="AF69" r:id="rId94" xr:uid="{BC758C3D-C872-BD4E-85D8-35291510C527}"/>
    <hyperlink ref="AF70" r:id="rId95" xr:uid="{A4CAC744-D197-714B-8AD9-F3B96D09C8BC}"/>
    <hyperlink ref="AF71" r:id="rId96" xr:uid="{BCD0B559-4368-194E-BCF3-6DA09038B7DB}"/>
    <hyperlink ref="AF72" r:id="rId97" xr:uid="{E58D3E37-6F23-DD43-8295-AF3436072282}"/>
    <hyperlink ref="AF73" r:id="rId98" xr:uid="{94C3B30E-FBA9-D442-B3F8-D44E6AB3EC47}"/>
    <hyperlink ref="AF62" r:id="rId99" xr:uid="{1940EC2A-F7A5-1942-9B6F-80E1BBE9F331}"/>
    <hyperlink ref="AF63" r:id="rId100" xr:uid="{8B554CF1-5F10-E945-8863-7C4D615E2918}"/>
    <hyperlink ref="AF66" r:id="rId101" xr:uid="{67849274-156D-5644-9542-0DD34BA91DE7}"/>
    <hyperlink ref="AF65" r:id="rId102" xr:uid="{28823294-96C9-E849-8B91-348C5F5FB2A4}"/>
    <hyperlink ref="AF64" r:id="rId103" display="https://www.icfes.gov.co/documents/20143/1708406/Plan%20institucional%20de%20capacitacion%202020.pdf_x000a__x000a_La evidencia se encuentra en los archivos digitales de Talento Humano referentes a las listas de asistencia y memorias" xr:uid="{D03FD07D-62B1-794C-834C-E43D45CB250C}"/>
    <hyperlink ref="AF35" r:id="rId104" xr:uid="{EC0D2C16-F853-4B44-865F-9D904E26FDC0}"/>
    <hyperlink ref="AF32" r:id="rId105" xr:uid="{F23998C2-137F-7A46-BB4F-B414B9ED1E25}"/>
    <hyperlink ref="AF33" r:id="rId106" xr:uid="{0BE770BA-EC9F-1C4C-AD21-F79BB8D0B51D}"/>
    <hyperlink ref="AF31" r:id="rId107" xr:uid="{0FB45287-E427-5643-9189-DC91F0603594}"/>
    <hyperlink ref="AF34" r:id="rId108" xr:uid="{C0147F08-C213-8E41-8DAB-77D469945F35}"/>
    <hyperlink ref="AF27" r:id="rId109" display="https://icfesgovco-my.sharepoint.com/:x:/g/personal/ynope_icfes_gov_co/EZ0hnJLyzqdPvMai14kWH_8BdqKg4wN2HWnHxs_FD09J_w?e=cktJjC" xr:uid="{C1547461-8703-DB4F-9497-01982CC4324A}"/>
  </hyperlinks>
  <printOptions horizontalCentered="1" verticalCentered="1"/>
  <pageMargins left="0.39370078740157483" right="0.39370078740157483" top="0.39370078740157483" bottom="0.39370078740157483" header="0.31496062992125984" footer="0.31496062992125984"/>
  <pageSetup scale="22" orientation="landscape" r:id="rId110"/>
  <drawing r:id="rId111"/>
  <legacyDrawing r:id="rId11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Hoja1!$C$4:$C$10</xm:f>
          </x14:formula1>
          <xm:sqref>C6</xm:sqref>
        </x14:dataValidation>
        <x14:dataValidation type="list" allowBlank="1" showInputMessage="1" showErrorMessage="1" xr:uid="{00000000-0002-0000-0100-000001000000}">
          <x14:formula1>
            <xm:f>Hoja1!$E$4:$E$24</xm:f>
          </x14:formula1>
          <xm:sqref>D6:D107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E24"/>
  <sheetViews>
    <sheetView workbookViewId="0">
      <selection activeCell="E32" sqref="E32"/>
    </sheetView>
  </sheetViews>
  <sheetFormatPr baseColWidth="10" defaultRowHeight="15" x14ac:dyDescent="0.25"/>
  <cols>
    <col min="3" max="3" width="47.42578125" customWidth="1"/>
    <col min="5" max="5" width="61.28515625" customWidth="1"/>
  </cols>
  <sheetData>
    <row r="3" spans="3:5" x14ac:dyDescent="0.25">
      <c r="C3" s="20" t="s">
        <v>37</v>
      </c>
      <c r="E3" s="20" t="s">
        <v>38</v>
      </c>
    </row>
    <row r="4" spans="3:5" x14ac:dyDescent="0.25">
      <c r="C4" s="21" t="s">
        <v>30</v>
      </c>
      <c r="E4" s="21" t="s">
        <v>39</v>
      </c>
    </row>
    <row r="5" spans="3:5" x14ac:dyDescent="0.25">
      <c r="C5" s="21" t="s">
        <v>31</v>
      </c>
      <c r="E5" s="21" t="s">
        <v>40</v>
      </c>
    </row>
    <row r="6" spans="3:5" x14ac:dyDescent="0.25">
      <c r="C6" s="21" t="s">
        <v>32</v>
      </c>
      <c r="E6" s="21" t="s">
        <v>41</v>
      </c>
    </row>
    <row r="7" spans="3:5" x14ac:dyDescent="0.25">
      <c r="C7" s="21" t="s">
        <v>36</v>
      </c>
      <c r="E7" s="21" t="s">
        <v>42</v>
      </c>
    </row>
    <row r="8" spans="3:5" x14ac:dyDescent="0.25">
      <c r="C8" s="21" t="s">
        <v>33</v>
      </c>
      <c r="E8" s="21" t="s">
        <v>43</v>
      </c>
    </row>
    <row r="9" spans="3:5" x14ac:dyDescent="0.25">
      <c r="C9" s="21" t="s">
        <v>34</v>
      </c>
      <c r="E9" s="21" t="s">
        <v>44</v>
      </c>
    </row>
    <row r="10" spans="3:5" x14ac:dyDescent="0.25">
      <c r="C10" s="21" t="s">
        <v>35</v>
      </c>
      <c r="E10" s="21" t="s">
        <v>45</v>
      </c>
    </row>
    <row r="11" spans="3:5" x14ac:dyDescent="0.25">
      <c r="E11" s="21" t="s">
        <v>46</v>
      </c>
    </row>
    <row r="12" spans="3:5" x14ac:dyDescent="0.25">
      <c r="E12" s="21" t="s">
        <v>47</v>
      </c>
    </row>
    <row r="13" spans="3:5" x14ac:dyDescent="0.25">
      <c r="E13" s="21" t="s">
        <v>48</v>
      </c>
    </row>
    <row r="14" spans="3:5" x14ac:dyDescent="0.25">
      <c r="E14" s="21" t="s">
        <v>49</v>
      </c>
    </row>
    <row r="15" spans="3:5" x14ac:dyDescent="0.25">
      <c r="E15" s="21" t="s">
        <v>50</v>
      </c>
    </row>
    <row r="16" spans="3:5" x14ac:dyDescent="0.25">
      <c r="E16" s="21" t="s">
        <v>51</v>
      </c>
    </row>
    <row r="17" spans="5:5" x14ac:dyDescent="0.25">
      <c r="E17" s="21" t="s">
        <v>52</v>
      </c>
    </row>
    <row r="18" spans="5:5" x14ac:dyDescent="0.25">
      <c r="E18" s="21" t="s">
        <v>53</v>
      </c>
    </row>
    <row r="19" spans="5:5" x14ac:dyDescent="0.25">
      <c r="E19" s="21" t="s">
        <v>54</v>
      </c>
    </row>
    <row r="20" spans="5:5" x14ac:dyDescent="0.25">
      <c r="E20" s="21" t="s">
        <v>55</v>
      </c>
    </row>
    <row r="21" spans="5:5" x14ac:dyDescent="0.25">
      <c r="E21" s="21" t="s">
        <v>56</v>
      </c>
    </row>
    <row r="22" spans="5:5" x14ac:dyDescent="0.25">
      <c r="E22" s="21" t="s">
        <v>57</v>
      </c>
    </row>
    <row r="23" spans="5:5" x14ac:dyDescent="0.25">
      <c r="E23" s="21" t="s">
        <v>58</v>
      </c>
    </row>
    <row r="24" spans="5:5" x14ac:dyDescent="0.25">
      <c r="E24" s="21" t="s">
        <v>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PAI</vt:lpstr>
      <vt:lpstr>Hoja1</vt:lpstr>
      <vt:lpstr>PAI!Área_de_impresión</vt:lpstr>
      <vt:lpstr>Portada!Área_de_impresión</vt:lpstr>
      <vt:lpstr>PAI!Títulos_a_imprimir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Adriana Bello Cortes</cp:lastModifiedBy>
  <cp:lastPrinted>2019-12-02T13:32:58Z</cp:lastPrinted>
  <dcterms:created xsi:type="dcterms:W3CDTF">2016-06-27T17:23:36Z</dcterms:created>
  <dcterms:modified xsi:type="dcterms:W3CDTF">2021-03-01T18:53:56Z</dcterms:modified>
</cp:coreProperties>
</file>