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castro\Desktop\Subdirección Financiera y Contable\21. Vigencias Futuras\5. 2018\01. Servicio de Vigilancia\"/>
    </mc:Choice>
  </mc:AlternateContent>
  <bookViews>
    <workbookView xWindow="0" yWindow="0" windowWidth="20490" windowHeight="6975" tabRatio="1000"/>
  </bookViews>
  <sheets>
    <sheet name="1. V.A (2018)" sheetId="1" r:id="rId1"/>
    <sheet name="2. V.F (2019)" sheetId="7" r:id="rId2"/>
    <sheet name="3. V.F (2020)" sheetId="8" r:id="rId3"/>
    <sheet name="4. V.F (2021)" sheetId="9" r:id="rId4"/>
    <sheet name="5. medios tecnológicos" sheetId="10" r:id="rId5"/>
    <sheet name="6. Resumen general" sheetId="5" r:id="rId6"/>
    <sheet name="7. Supuestos Económicos" sheetId="11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5" l="1"/>
  <c r="I16" i="5"/>
  <c r="I15" i="5"/>
  <c r="B9" i="7"/>
  <c r="B8" i="7"/>
  <c r="B7" i="7"/>
  <c r="B6" i="7"/>
  <c r="B9" i="8"/>
  <c r="B8" i="8"/>
  <c r="B7" i="8"/>
  <c r="B6" i="8"/>
  <c r="B9" i="9"/>
  <c r="B8" i="9"/>
  <c r="B7" i="9"/>
  <c r="B6" i="9"/>
  <c r="C13" i="11"/>
  <c r="D13" i="11"/>
  <c r="D5" i="11"/>
  <c r="D6" i="11"/>
  <c r="D7" i="11"/>
  <c r="D8" i="11"/>
  <c r="D9" i="11"/>
  <c r="D10" i="11"/>
  <c r="D11" i="11"/>
  <c r="D12" i="11"/>
  <c r="D4" i="11"/>
  <c r="E4" i="11"/>
  <c r="E5" i="11"/>
  <c r="E6" i="11"/>
  <c r="E7" i="11"/>
  <c r="E8" i="11"/>
  <c r="E9" i="11"/>
  <c r="E10" i="11"/>
  <c r="E11" i="11"/>
  <c r="E12" i="11"/>
  <c r="H22" i="5"/>
  <c r="C30" i="9"/>
  <c r="C30" i="8"/>
  <c r="C30" i="1"/>
  <c r="C30" i="7"/>
  <c r="C20" i="9"/>
  <c r="C21" i="9" s="1"/>
  <c r="C22" i="9" s="1"/>
  <c r="C23" i="9" s="1"/>
  <c r="C24" i="9" s="1"/>
  <c r="B20" i="9"/>
  <c r="C20" i="8"/>
  <c r="C21" i="8" s="1"/>
  <c r="C22" i="8" s="1"/>
  <c r="C23" i="8" s="1"/>
  <c r="C24" i="8" s="1"/>
  <c r="B20" i="8"/>
  <c r="C20" i="7"/>
  <c r="C21" i="7" s="1"/>
  <c r="C22" i="7" s="1"/>
  <c r="C23" i="7" s="1"/>
  <c r="C24" i="7" s="1"/>
  <c r="B20" i="7"/>
  <c r="F11" i="5"/>
  <c r="F10" i="5"/>
  <c r="F9" i="5"/>
  <c r="F8" i="5"/>
  <c r="C20" i="1"/>
  <c r="E14" i="5" s="1"/>
  <c r="F14" i="5" s="1"/>
  <c r="G14" i="5" s="1"/>
  <c r="H14" i="5" s="1"/>
  <c r="I14" i="5" s="1"/>
  <c r="B20" i="1"/>
  <c r="E13" i="11" l="1"/>
  <c r="E15" i="5"/>
  <c r="F15" i="5" s="1"/>
  <c r="G15" i="5" s="1"/>
  <c r="H15" i="5" s="1"/>
  <c r="E17" i="5"/>
  <c r="F17" i="5" s="1"/>
  <c r="G17" i="5" s="1"/>
  <c r="H17" i="5" s="1"/>
  <c r="E16" i="5"/>
  <c r="F16" i="5" s="1"/>
  <c r="G16" i="5" s="1"/>
  <c r="H16" i="5" s="1"/>
  <c r="C21" i="1"/>
  <c r="C22" i="1" s="1"/>
  <c r="C23" i="1" s="1"/>
  <c r="C24" i="1" s="1"/>
  <c r="E15" i="11" l="1"/>
  <c r="E14" i="11"/>
  <c r="C14" i="11" s="1"/>
  <c r="I19" i="5"/>
  <c r="F19" i="5"/>
  <c r="E19" i="5"/>
  <c r="H19" i="5"/>
  <c r="G19" i="5"/>
  <c r="C15" i="11" l="1"/>
  <c r="D15" i="11" s="1"/>
  <c r="D14" i="11"/>
</calcChain>
</file>

<file path=xl/sharedStrings.xml><?xml version="1.0" encoding="utf-8"?>
<sst xmlns="http://schemas.openxmlformats.org/spreadsheetml/2006/main" count="168" uniqueCount="66">
  <si>
    <t>Servicio 12 Horas diurnas con arma, en días hábiles lunes a viernes sin festivos, servicio de vigilancia (con experiencia de 18 meses en el área bancaria) en Banco de ítems.</t>
  </si>
  <si>
    <t>SUBTOTAL VALOR SERVICIOS DE VIGILANCIA HUMANA</t>
  </si>
  <si>
    <t>IVA SOBRE EL AIU</t>
  </si>
  <si>
    <t>VALOR TOTAL DEL SERVICIO VIGILANCIA Y SEGURIDAD HUMANA 8 MESES AÑO 2018</t>
  </si>
  <si>
    <t>SERVICIO</t>
  </si>
  <si>
    <t>CANTIDAD</t>
  </si>
  <si>
    <t>24 horas permanentes, servicio de vigilancia con arma en el edificio</t>
  </si>
  <si>
    <t>Servicio 24 horas permanente con arma. Supervisor</t>
  </si>
  <si>
    <t>Servicios 12 Horas diurnas sin arma, en días hábiles lunes a viernes sin festivos, servicio de vigilancia en la entrada de cada piso</t>
  </si>
  <si>
    <t>Servicios 12 Horas diurnas, con arma, en días hábiles lunes a viernes sin festivos, servicio de vigilancia en la Unidad de Atención al Ciudadano</t>
  </si>
  <si>
    <t xml:space="preserve"> TOTAL VALOR MENSUAL </t>
  </si>
  <si>
    <t>VALOR TOTAL DEL SERVICIO VIGILANCIA Y SEGURIDAD HUMANA 6 MESES AÑO 2021</t>
  </si>
  <si>
    <t>INSTITUTO COLOMBIANA PARA LA EVALUACIÓN DE LA EDUCACIÓN - ICFES</t>
  </si>
  <si>
    <t>FORMATO OFERTA ECONOMICA</t>
  </si>
  <si>
    <t xml:space="preserve"> FORMATO RESUMEN SERVICIO DE VIGILANCIA Y SEGURIDAD HUMANA Y MEDIOS TECNOLÓGICOS</t>
  </si>
  <si>
    <t>VALOR MENSUAL SIN IVA</t>
  </si>
  <si>
    <t>IVA</t>
  </si>
  <si>
    <t>VALOR TOTAL DEL SERVICIO DE MEDIOS TECNOLOGICOS 38 MESES</t>
  </si>
  <si>
    <t xml:space="preserve">  INSTITUTO COLOMBIANO PARA LA EVALUACIÓN DE LA EDUCACIÓN - ICFES 
FORMATO  OFERTA ECONÓMICA</t>
  </si>
  <si>
    <t>NOMBRE DE LA EMPRESA:</t>
  </si>
  <si>
    <t>NOMBRE DEL REPRESENTANTE LEGAL:</t>
  </si>
  <si>
    <t>SERVICIOS DE VIGILANCIA HUMANA - SEDE EDIFICIO ELEMENTO Calle 26 No 69 – 76 Torre 2 Pisos 15 al 18  POR UN PERIODO ESTIMADO DE OCHO (8) MESES AÑO 2018</t>
  </si>
  <si>
    <t>Servicio 24 horas permanente con arma en Dirección General - Piso 18</t>
  </si>
  <si>
    <t>En mi calidad de representante legal hago constar que la información antes descrita es verídica.</t>
  </si>
  <si>
    <t>SERVICIOS DE VIGILANCIA HUMANA -  EDIFICIO AGUAS CALLE 17 No. 3-40  - 8 MESES AÑO 2018</t>
  </si>
  <si>
    <t>NIT DE LA EMPRESA:</t>
  </si>
  <si>
    <t>ID. DEL REPRESENTANTE LEGAL:</t>
  </si>
  <si>
    <t>ADMINISTRACIÓN, IMPUESTOS Y UTILIDAD (A.I.U) 10%</t>
  </si>
  <si>
    <t>Firma del Representante Legal: ________________________________________________________</t>
  </si>
  <si>
    <t>Identificación: ____________________________De (ciudad/país):____________________________</t>
  </si>
  <si>
    <t>VALOR / COSTO</t>
  </si>
  <si>
    <r>
      <rPr>
        <b/>
        <sz val="9"/>
        <color theme="1"/>
        <rFont val="Arial"/>
        <family val="2"/>
      </rPr>
      <t xml:space="preserve">Nota: </t>
    </r>
    <r>
      <rPr>
        <sz val="9"/>
        <color theme="1"/>
        <rFont val="Arial"/>
        <family val="2"/>
      </rPr>
      <t>Favor tener muy presente las cantidades solicitadas, debido a que cada empresa deberá estimar el costo teniendo en cuenta lo requerido por el ICFES.</t>
    </r>
  </si>
  <si>
    <t>Los valores son representados en pesos colombianos y, hacen parte integral del estudio de mercado que adelanta la institución.</t>
  </si>
  <si>
    <t xml:space="preserve">VALOR TOTAL </t>
  </si>
  <si>
    <t>VALOR TOTAL PERIODO ESTIMADO</t>
  </si>
  <si>
    <t>TOTAL DEL SERVICIO 2018 - 2021</t>
  </si>
  <si>
    <t>VALOR TOTAL DEL SERVICIO VIGILANCIA Y SEGURIDAD HUMANA / 12 MESES AÑO 2020</t>
  </si>
  <si>
    <t>VALOR TOTAL DEL SERVICIO VIGILANCIA Y SEGURIDAD HUMANA  / 6 MESES AÑO 2021</t>
  </si>
  <si>
    <t>VALOR TOTAL DEL SERVICIO VIGILANCIA Y SEGURIDAD HUMANA  / 8 MESES  AÑO 2018                                                                                                                                                                     (INICIANDO 1 DE MAYO 2018)</t>
  </si>
  <si>
    <t>AIU (10%)</t>
  </si>
  <si>
    <t>SERVICIO / CONCEPTO</t>
  </si>
  <si>
    <t>SERVICIOS DE VIGILANCIA HUMANA - SEDE EDIFICIO ELEMENTO Calle 26 No 69 – 76 Torre 2 Pisos 15 al 18  POR UN PERIODO DE DOCE (12) MESES AÑO 2019</t>
  </si>
  <si>
    <t>http://www.dinero.com/edicion-impresa/la-grafica/articulo/cuando-llegara-el-salario-minimo-al-millon-de-pesos/242485</t>
  </si>
  <si>
    <t>VALOR TOTAL DEL SERVICIO VIGILANCIA Y SEGURIDAD HUMANA12 MESES AÑO 2019</t>
  </si>
  <si>
    <t>VALOR TOTAL DEL SERVICIO VIGILANCIA Y SEGURIDAD HUMANA12 MESES AÑO 2020</t>
  </si>
  <si>
    <t>SERVICIOS DE VIGILANCIA HUMANA - SEDE EDIFICIO ELEMENTO Calle 26 No 69 – 76 Torre 2 Pisos 15 al 18  POR UN PERIODO DE SEIS (6) MESES AÑO 2021</t>
  </si>
  <si>
    <t>SERVICIOS DE VIGILANCIA HUMANA -  EDIFICIO AGUAS CALLE 17 No. 3-40  - 6 MESES AÑO 2021</t>
  </si>
  <si>
    <t>SERVICIOS DE VIGILANCIA HUMANA -  EDIFICIO AGUAS CALLE 17 No. 3-40  - 12 MESES AÑO 2020</t>
  </si>
  <si>
    <t>SERVICIOS DE VIGILANCIA HUMANA - SEDE EDIFICIO ELEMENTO Calle 26 No 69 – 76 Torre 2 Pisos 15 al 18  POR UN PERIODO DE DOCE (12) MESES AÑO 2020</t>
  </si>
  <si>
    <t>SERVICIOS DE VIGILANCIA HUMANA -  EDIFICIO AGUAS CALLE 17 No. 3-40  - 8 MESES AÑO 2019</t>
  </si>
  <si>
    <t>Fecha de diligenciamiento de la oferta econonómica:</t>
  </si>
  <si>
    <t>VALOR TOTAL DEL SERVICIO VIGILANCIA Y SEGURIDAD HUMANA  / 12 MESES AÑO 2019</t>
  </si>
  <si>
    <t>PROYECTADO</t>
  </si>
  <si>
    <t>REAL</t>
  </si>
  <si>
    <t>VALOR</t>
  </si>
  <si>
    <t>AÑO</t>
  </si>
  <si>
    <t>DATO</t>
  </si>
  <si>
    <t>INCREMENTO</t>
  </si>
  <si>
    <t>ANÁLISIS HISTÓRICO - ICFES</t>
  </si>
  <si>
    <t>SUPUESTOS ECONÓMICOS MINISTERIO DE HACIENDA Y CRÉDITO PÚBLICO</t>
  </si>
  <si>
    <t>I. SUPUESTOS Y ASPECTOS LEGALES A CONSIDERAR   - ANTEPROYECTO DE PRESPUESTO 2017 - 2018</t>
  </si>
  <si>
    <t>% DE INCREMENTO</t>
  </si>
  <si>
    <t>FUENTES DE CONSULTA</t>
  </si>
  <si>
    <t>http://www.minhacienda.gov.co/HomeMinhacienda/faces/GestionMisional/PresupuestoPublicoNacional/EICE/PresupuestoEICE/anteeice?_adf.ctrl-state=4k4o6exwe_62&amp;_afrLoop=766783848694555#!</t>
  </si>
  <si>
    <t>http://www.minhacienda.gov.co/HomeMinhacienda/ShowProperty?nodeId=/OCS/p_mhcp_wcc-047106</t>
  </si>
  <si>
    <t>https://www.corficolombiana.com/wps/portal/corficolombiana/web/inicio/analisis-mercados/investigaciones-economicas/proyecciones-economicas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</si>
</sst>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\ * #,##0.00_);_(&quot;$&quot;\ * \(#,##0.00\);_(&quot;$&quot;\ * &quot;-&quot;??_);_(@_)"/>
    <numFmt numFmtId="165" formatCode="_(&quot;$&quot;\ * #,##0.00_);_(&quot;$&quot;\ * \(#,##0.00\);_(&quot;$&quot;\ * &quot;-&quot;??_);_(@_)"/>
    <numFmt numFmtId="166" formatCode="_-* #,##0.00\ _€_-;\-* #,##0.00\ _€_-;_-* &quot;-&quot;??\ _€_-;_-@_-"/>
    <numFmt numFmtId="174" formatCode="_(&quot;$&quot;\ * #,##0_);_(&quot;$&quot;\ * \(#,##0\);_(&quot;$&quot;\ * &quot;-&quot;??_);_(@_)"/>
    <numFmt numFmtId="175" formatCode="[$-F800]dddd\,\ mmmm\ dd\,\ yyyy"/>
    <numFmt numFmtId="176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1"/>
      <color theme="1" tint="4.9989318521683403E-2"/>
      <name val="Arial"/>
      <family val="2"/>
    </font>
    <font>
      <b/>
      <sz val="14"/>
      <color theme="0"/>
      <name val="Arial"/>
      <family val="2"/>
    </font>
    <font>
      <sz val="12"/>
      <name val="Arial"/>
      <family val="2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</cellStyleXfs>
  <cellXfs count="144">
    <xf numFmtId="0" fontId="0" fillId="0" borderId="0" xfId="0"/>
    <xf numFmtId="0" fontId="5" fillId="0" borderId="9" xfId="0" applyFont="1" applyBorder="1"/>
    <xf numFmtId="0" fontId="5" fillId="0" borderId="10" xfId="0" applyFont="1" applyBorder="1"/>
    <xf numFmtId="0" fontId="4" fillId="2" borderId="3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/>
    </xf>
    <xf numFmtId="0" fontId="5" fillId="0" borderId="0" xfId="0" applyFont="1" applyBorder="1"/>
    <xf numFmtId="0" fontId="5" fillId="0" borderId="11" xfId="0" applyFont="1" applyBorder="1"/>
    <xf numFmtId="0" fontId="0" fillId="0" borderId="0" xfId="0"/>
    <xf numFmtId="0" fontId="5" fillId="0" borderId="9" xfId="0" applyFont="1" applyBorder="1"/>
    <xf numFmtId="0" fontId="5" fillId="0" borderId="10" xfId="0" applyFont="1" applyBorder="1"/>
    <xf numFmtId="0" fontId="5" fillId="0" borderId="0" xfId="0" applyFont="1" applyBorder="1"/>
    <xf numFmtId="0" fontId="5" fillId="0" borderId="11" xfId="0" applyFont="1" applyBorder="1"/>
    <xf numFmtId="0" fontId="9" fillId="2" borderId="3" xfId="0" applyFont="1" applyFill="1" applyBorder="1"/>
    <xf numFmtId="0" fontId="5" fillId="0" borderId="7" xfId="0" applyFont="1" applyBorder="1"/>
    <xf numFmtId="0" fontId="5" fillId="0" borderId="13" xfId="0" applyFont="1" applyBorder="1"/>
    <xf numFmtId="0" fontId="12" fillId="3" borderId="18" xfId="0" applyFont="1" applyFill="1" applyBorder="1" applyAlignment="1">
      <alignment horizont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2" fillId="3" borderId="15" xfId="5" applyFont="1" applyFill="1" applyBorder="1" applyAlignment="1">
      <alignment vertical="center"/>
    </xf>
    <xf numFmtId="0" fontId="6" fillId="5" borderId="12" xfId="0" applyFont="1" applyFill="1" applyBorder="1" applyAlignment="1">
      <alignment horizontal="justify" vertical="justify" wrapText="1"/>
    </xf>
    <xf numFmtId="0" fontId="0" fillId="0" borderId="0" xfId="0" applyAlignment="1">
      <alignment horizontal="center"/>
    </xf>
    <xf numFmtId="0" fontId="12" fillId="3" borderId="17" xfId="5" applyFont="1" applyFill="1" applyBorder="1" applyAlignment="1">
      <alignment vertical="center"/>
    </xf>
    <xf numFmtId="0" fontId="12" fillId="3" borderId="23" xfId="0" applyFont="1" applyFill="1" applyBorder="1" applyAlignment="1">
      <alignment horizontal="center" vertical="center" wrapText="1"/>
    </xf>
    <xf numFmtId="0" fontId="9" fillId="2" borderId="8" xfId="0" applyFont="1" applyFill="1" applyBorder="1"/>
    <xf numFmtId="0" fontId="6" fillId="2" borderId="6" xfId="0" applyFont="1" applyFill="1" applyBorder="1" applyAlignment="1">
      <alignment vertical="center"/>
    </xf>
    <xf numFmtId="0" fontId="8" fillId="3" borderId="12" xfId="0" applyFont="1" applyFill="1" applyBorder="1" applyAlignment="1">
      <alignment horizontal="center" vertical="justify" wrapText="1"/>
    </xf>
    <xf numFmtId="44" fontId="8" fillId="3" borderId="16" xfId="1" applyFont="1" applyFill="1" applyBorder="1"/>
    <xf numFmtId="0" fontId="8" fillId="3" borderId="1" xfId="1" applyNumberFormat="1" applyFont="1" applyFill="1" applyBorder="1" applyAlignment="1">
      <alignment horizontal="center"/>
    </xf>
    <xf numFmtId="0" fontId="8" fillId="3" borderId="19" xfId="0" applyFont="1" applyFill="1" applyBorder="1" applyAlignment="1">
      <alignment horizontal="center" vertical="center" wrapText="1"/>
    </xf>
    <xf numFmtId="0" fontId="8" fillId="3" borderId="20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justify" wrapText="1"/>
    </xf>
    <xf numFmtId="0" fontId="14" fillId="2" borderId="30" xfId="0" applyFont="1" applyFill="1" applyBorder="1" applyAlignment="1">
      <alignment horizontal="justify" wrapText="1"/>
    </xf>
    <xf numFmtId="0" fontId="14" fillId="2" borderId="31" xfId="0" applyFont="1" applyFill="1" applyBorder="1" applyAlignment="1">
      <alignment horizontal="justify" wrapText="1"/>
    </xf>
    <xf numFmtId="0" fontId="8" fillId="4" borderId="23" xfId="0" applyFont="1" applyFill="1" applyBorder="1" applyAlignment="1">
      <alignment horizontal="center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4" xfId="0" applyFont="1" applyFill="1" applyBorder="1" applyAlignment="1">
      <alignment horizontal="justify" vertical="justify" wrapText="1"/>
    </xf>
    <xf numFmtId="0" fontId="5" fillId="0" borderId="0" xfId="0" applyFont="1"/>
    <xf numFmtId="0" fontId="3" fillId="2" borderId="3" xfId="5" applyFont="1" applyFill="1" applyBorder="1" applyAlignment="1">
      <alignment horizontal="center" vertical="center"/>
    </xf>
    <xf numFmtId="0" fontId="3" fillId="2" borderId="0" xfId="5" applyFont="1" applyFill="1" applyBorder="1" applyAlignment="1">
      <alignment horizontal="center" vertical="center"/>
    </xf>
    <xf numFmtId="0" fontId="3" fillId="2" borderId="11" xfId="5" applyFont="1" applyFill="1" applyBorder="1" applyAlignment="1">
      <alignment horizontal="center" vertical="center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31" xfId="0" applyFont="1" applyFill="1" applyBorder="1" applyAlignment="1">
      <alignment horizontal="center" vertical="center" wrapText="1"/>
    </xf>
    <xf numFmtId="174" fontId="16" fillId="2" borderId="5" xfId="1" applyNumberFormat="1" applyFont="1" applyFill="1" applyBorder="1"/>
    <xf numFmtId="174" fontId="16" fillId="0" borderId="5" xfId="1" applyNumberFormat="1" applyFont="1" applyBorder="1"/>
    <xf numFmtId="0" fontId="13" fillId="3" borderId="29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25" xfId="0" applyFont="1" applyFill="1" applyBorder="1" applyAlignment="1">
      <alignment horizontal="center" vertical="center" wrapText="1"/>
    </xf>
    <xf numFmtId="0" fontId="3" fillId="2" borderId="9" xfId="5" applyNumberFormat="1" applyFont="1" applyFill="1" applyBorder="1" applyAlignment="1">
      <alignment horizontal="center" vertical="center"/>
    </xf>
    <xf numFmtId="0" fontId="3" fillId="2" borderId="10" xfId="5" applyNumberFormat="1" applyFont="1" applyFill="1" applyBorder="1" applyAlignment="1">
      <alignment horizontal="center" vertical="center"/>
    </xf>
    <xf numFmtId="174" fontId="16" fillId="2" borderId="1" xfId="3" applyNumberFormat="1" applyFont="1" applyFill="1" applyBorder="1"/>
    <xf numFmtId="0" fontId="3" fillId="2" borderId="8" xfId="5" applyFont="1" applyFill="1" applyBorder="1" applyAlignment="1">
      <alignment horizontal="right" vertical="center"/>
    </xf>
    <xf numFmtId="0" fontId="3" fillId="2" borderId="9" xfId="5" applyFont="1" applyFill="1" applyBorder="1" applyAlignment="1">
      <alignment horizontal="right" vertical="center"/>
    </xf>
    <xf numFmtId="0" fontId="3" fillId="2" borderId="3" xfId="5" applyFont="1" applyFill="1" applyBorder="1" applyAlignment="1">
      <alignment horizontal="right" vertical="center"/>
    </xf>
    <xf numFmtId="0" fontId="3" fillId="2" borderId="0" xfId="5" applyFont="1" applyFill="1" applyBorder="1" applyAlignment="1">
      <alignment horizontal="right" vertical="center"/>
    </xf>
    <xf numFmtId="0" fontId="3" fillId="2" borderId="6" xfId="5" applyFont="1" applyFill="1" applyBorder="1" applyAlignment="1">
      <alignment horizontal="right" vertical="center"/>
    </xf>
    <xf numFmtId="0" fontId="3" fillId="2" borderId="7" xfId="5" applyFont="1" applyFill="1" applyBorder="1" applyAlignment="1">
      <alignment horizontal="right" vertical="center"/>
    </xf>
    <xf numFmtId="0" fontId="3" fillId="2" borderId="8" xfId="5" applyNumberFormat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wrapText="1"/>
    </xf>
    <xf numFmtId="0" fontId="12" fillId="3" borderId="10" xfId="0" applyFont="1" applyFill="1" applyBorder="1" applyAlignment="1">
      <alignment horizontal="center" wrapText="1"/>
    </xf>
    <xf numFmtId="0" fontId="12" fillId="3" borderId="32" xfId="0" applyFont="1" applyFill="1" applyBorder="1" applyAlignment="1">
      <alignment horizontal="center" vertical="center" wrapText="1"/>
    </xf>
    <xf numFmtId="0" fontId="12" fillId="3" borderId="3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justify" vertical="justify" wrapText="1"/>
    </xf>
    <xf numFmtId="0" fontId="6" fillId="2" borderId="5" xfId="0" applyFont="1" applyFill="1" applyBorder="1" applyAlignment="1">
      <alignment horizontal="justify" vertical="justify" wrapText="1"/>
    </xf>
    <xf numFmtId="0" fontId="7" fillId="2" borderId="12" xfId="0" applyFont="1" applyFill="1" applyBorder="1" applyAlignment="1">
      <alignment horizontal="justify" vertical="justify" wrapText="1"/>
    </xf>
    <xf numFmtId="0" fontId="6" fillId="2" borderId="1" xfId="0" applyFont="1" applyFill="1" applyBorder="1" applyAlignment="1">
      <alignment horizontal="justify" vertical="justify" wrapText="1"/>
    </xf>
    <xf numFmtId="0" fontId="12" fillId="3" borderId="6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175" fontId="14" fillId="0" borderId="31" xfId="0" applyNumberFormat="1" applyFont="1" applyBorder="1" applyAlignment="1">
      <alignment horizontal="center"/>
    </xf>
    <xf numFmtId="175" fontId="14" fillId="0" borderId="21" xfId="0" applyNumberFormat="1" applyFont="1" applyBorder="1" applyAlignment="1">
      <alignment horizontal="center"/>
    </xf>
    <xf numFmtId="0" fontId="13" fillId="3" borderId="26" xfId="0" applyFont="1" applyFill="1" applyBorder="1" applyAlignment="1">
      <alignment horizontal="center"/>
    </xf>
    <xf numFmtId="0" fontId="13" fillId="3" borderId="27" xfId="0" applyFont="1" applyFill="1" applyBorder="1"/>
    <xf numFmtId="174" fontId="13" fillId="3" borderId="34" xfId="3" applyNumberFormat="1" applyFont="1" applyFill="1" applyBorder="1"/>
    <xf numFmtId="0" fontId="9" fillId="2" borderId="9" xfId="0" applyFont="1" applyFill="1" applyBorder="1"/>
    <xf numFmtId="0" fontId="9" fillId="2" borderId="6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 wrapText="1"/>
    </xf>
    <xf numFmtId="0" fontId="13" fillId="3" borderId="26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44" fontId="10" fillId="0" borderId="0" xfId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 wrapText="1" indent="2"/>
    </xf>
    <xf numFmtId="0" fontId="6" fillId="0" borderId="0" xfId="0" applyFont="1" applyFill="1" applyBorder="1"/>
    <xf numFmtId="44" fontId="6" fillId="0" borderId="0" xfId="1" applyFont="1" applyFill="1" applyBorder="1"/>
    <xf numFmtId="176" fontId="6" fillId="0" borderId="0" xfId="0" applyNumberFormat="1" applyFont="1" applyFill="1" applyBorder="1"/>
    <xf numFmtId="44" fontId="6" fillId="0" borderId="0" xfId="0" applyNumberFormat="1" applyFont="1" applyFill="1" applyBorder="1"/>
    <xf numFmtId="0" fontId="6" fillId="0" borderId="0" xfId="0" applyFont="1" applyFill="1" applyBorder="1" applyAlignment="1">
      <alignment horizontal="center"/>
    </xf>
    <xf numFmtId="0" fontId="6" fillId="0" borderId="3" xfId="0" applyFont="1" applyFill="1" applyBorder="1"/>
    <xf numFmtId="0" fontId="6" fillId="0" borderId="11" xfId="0" applyFont="1" applyFill="1" applyBorder="1"/>
    <xf numFmtId="10" fontId="10" fillId="0" borderId="11" xfId="2" applyNumberFormat="1" applyFont="1" applyFill="1" applyBorder="1" applyAlignment="1">
      <alignment horizontal="center" vertical="center" wrapText="1"/>
    </xf>
    <xf numFmtId="10" fontId="6" fillId="0" borderId="11" xfId="0" applyNumberFormat="1" applyFont="1" applyFill="1" applyBorder="1" applyAlignment="1">
      <alignment horizontal="center"/>
    </xf>
    <xf numFmtId="0" fontId="6" fillId="0" borderId="6" xfId="0" applyFont="1" applyFill="1" applyBorder="1"/>
    <xf numFmtId="0" fontId="10" fillId="0" borderId="7" xfId="0" applyFont="1" applyFill="1" applyBorder="1" applyAlignment="1">
      <alignment horizontal="left" vertical="center" wrapText="1" indent="2"/>
    </xf>
    <xf numFmtId="44" fontId="6" fillId="0" borderId="7" xfId="0" applyNumberFormat="1" applyFont="1" applyFill="1" applyBorder="1"/>
    <xf numFmtId="44" fontId="10" fillId="0" borderId="7" xfId="1" applyFont="1" applyFill="1" applyBorder="1" applyAlignment="1">
      <alignment horizontal="center" vertical="center" wrapText="1"/>
    </xf>
    <xf numFmtId="10" fontId="6" fillId="0" borderId="13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0" fontId="8" fillId="6" borderId="29" xfId="0" applyFont="1" applyFill="1" applyBorder="1" applyAlignment="1">
      <alignment horizontal="center"/>
    </xf>
    <xf numFmtId="0" fontId="8" fillId="6" borderId="30" xfId="0" applyFont="1" applyFill="1" applyBorder="1" applyAlignment="1">
      <alignment horizontal="center"/>
    </xf>
    <xf numFmtId="0" fontId="8" fillId="6" borderId="3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19" fillId="0" borderId="0" xfId="0" applyFont="1" applyFill="1" applyBorder="1"/>
    <xf numFmtId="0" fontId="8" fillId="3" borderId="8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/>
    <xf numFmtId="0" fontId="15" fillId="3" borderId="29" xfId="0" applyFont="1" applyFill="1" applyBorder="1" applyAlignment="1">
      <alignment horizontal="center"/>
    </xf>
    <xf numFmtId="0" fontId="15" fillId="3" borderId="30" xfId="0" applyFont="1" applyFill="1" applyBorder="1" applyAlignment="1">
      <alignment horizontal="center"/>
    </xf>
    <xf numFmtId="0" fontId="15" fillId="3" borderId="31" xfId="0" applyFont="1" applyFill="1" applyBorder="1" applyAlignment="1">
      <alignment horizontal="center"/>
    </xf>
    <xf numFmtId="0" fontId="6" fillId="0" borderId="29" xfId="0" applyFont="1" applyFill="1" applyBorder="1"/>
    <xf numFmtId="0" fontId="6" fillId="0" borderId="30" xfId="0" applyFont="1" applyFill="1" applyBorder="1"/>
    <xf numFmtId="0" fontId="6" fillId="0" borderId="31" xfId="0" applyFont="1" applyFill="1" applyBorder="1"/>
    <xf numFmtId="0" fontId="6" fillId="0" borderId="29" xfId="0" applyFont="1" applyFill="1" applyBorder="1" applyAlignment="1">
      <alignment horizontal="center" wrapText="1"/>
    </xf>
    <xf numFmtId="0" fontId="6" fillId="0" borderId="30" xfId="0" applyFont="1" applyFill="1" applyBorder="1" applyAlignment="1">
      <alignment horizontal="center" wrapText="1"/>
    </xf>
    <xf numFmtId="0" fontId="6" fillId="0" borderId="31" xfId="0" applyFont="1" applyFill="1" applyBorder="1" applyAlignment="1">
      <alignment horizontal="center" wrapText="1"/>
    </xf>
    <xf numFmtId="44" fontId="6" fillId="0" borderId="16" xfId="1" applyFont="1" applyFill="1" applyBorder="1"/>
    <xf numFmtId="0" fontId="18" fillId="0" borderId="2" xfId="5" applyNumberFormat="1" applyFont="1" applyFill="1" applyBorder="1" applyAlignment="1">
      <alignment horizontal="center" vertical="center"/>
    </xf>
    <xf numFmtId="0" fontId="18" fillId="0" borderId="4" xfId="5" applyNumberFormat="1" applyFont="1" applyFill="1" applyBorder="1" applyAlignment="1">
      <alignment horizontal="center" vertical="center"/>
    </xf>
    <xf numFmtId="44" fontId="6" fillId="0" borderId="22" xfId="1" applyFont="1" applyFill="1" applyBorder="1"/>
    <xf numFmtId="175" fontId="5" fillId="0" borderId="7" xfId="0" applyNumberFormat="1" applyFont="1" applyBorder="1" applyAlignment="1">
      <alignment horizontal="left"/>
    </xf>
    <xf numFmtId="175" fontId="5" fillId="0" borderId="13" xfId="0" applyNumberFormat="1" applyFont="1" applyBorder="1" applyAlignment="1">
      <alignment horizontal="left"/>
    </xf>
    <xf numFmtId="174" fontId="16" fillId="5" borderId="1" xfId="3" applyNumberFormat="1" applyFont="1" applyFill="1" applyBorder="1"/>
    <xf numFmtId="174" fontId="16" fillId="5" borderId="5" xfId="1" applyNumberFormat="1" applyFont="1" applyFill="1" applyBorder="1"/>
  </cellXfs>
  <cellStyles count="6">
    <cellStyle name="Millares 2" xfId="4"/>
    <cellStyle name="Moneda" xfId="1" builtinId="4"/>
    <cellStyle name="Moneda 2" xfId="3"/>
    <cellStyle name="Normal" xfId="0" builtinId="0"/>
    <cellStyle name="Normal 2 2" xfId="5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CO" b="1"/>
              <a:t>CRECIMIENTO HISTÓRICO DEL SMMLV EN COLOMBIA PROYECTADO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extLst>
                <c:ext xmlns:c15="http://schemas.microsoft.com/office/drawing/2012/chart" uri="{02D57815-91ED-43cb-92C2-25804820EDAC}">
                  <c15:fullRef>
                    <c15:sqref>'7. Supuestos Económicos'!$A$3:$B$15</c15:sqref>
                  </c15:fullRef>
                  <c15:levelRef>
                    <c15:sqref>'7. Supuestos Económicos'!$B$3:$B$15</c15:sqref>
                  </c15:levelRef>
                </c:ext>
              </c:extLst>
              <c:f>'7. Supuestos Económicos'!$B$3:$B$15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'7. Supuestos Económicos'!$C$3:$C$15</c:f>
              <c:numCache>
                <c:formatCode>_("$"* #,##0.00_);_("$"* \(#,##0.00\);_("$"* "-"??_);_(@_)</c:formatCode>
                <c:ptCount val="13"/>
                <c:pt idx="0">
                  <c:v>496900</c:v>
                </c:pt>
                <c:pt idx="1">
                  <c:v>515000</c:v>
                </c:pt>
                <c:pt idx="2">
                  <c:v>535600</c:v>
                </c:pt>
                <c:pt idx="3">
                  <c:v>566700</c:v>
                </c:pt>
                <c:pt idx="4">
                  <c:v>589500</c:v>
                </c:pt>
                <c:pt idx="5">
                  <c:v>616000</c:v>
                </c:pt>
                <c:pt idx="6">
                  <c:v>644350</c:v>
                </c:pt>
                <c:pt idx="7">
                  <c:v>689455</c:v>
                </c:pt>
                <c:pt idx="8">
                  <c:v>737717</c:v>
                </c:pt>
                <c:pt idx="9">
                  <c:v>781242</c:v>
                </c:pt>
                <c:pt idx="10">
                  <c:v>821554.08720000007</c:v>
                </c:pt>
                <c:pt idx="11">
                  <c:v>863973.76809829858</c:v>
                </c:pt>
                <c:pt idx="12">
                  <c:v>908583.72393472842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C2-4B35-9274-6616F5E2F667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'7. Supuestos Económicos'!$A$3:$B$15</c15:sqref>
                  </c15:fullRef>
                  <c15:levelRef>
                    <c15:sqref>'7. Supuestos Económicos'!$B$3:$B$15</c15:sqref>
                  </c15:levelRef>
                </c:ext>
              </c:extLst>
              <c:f>'7. Supuestos Económicos'!$B$3:$B$15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'7. Supuestos Económicos'!$D$3:$D$15</c:f>
              <c:numCache>
                <c:formatCode>_("$"* #,##0.00_);_("$"* \(#,##0.00\);_("$"* "-"??_);_(@_)</c:formatCode>
                <c:ptCount val="13"/>
                <c:pt idx="1">
                  <c:v>18100</c:v>
                </c:pt>
                <c:pt idx="2">
                  <c:v>20600</c:v>
                </c:pt>
                <c:pt idx="3">
                  <c:v>31100</c:v>
                </c:pt>
                <c:pt idx="4">
                  <c:v>22800</c:v>
                </c:pt>
                <c:pt idx="5">
                  <c:v>26500</c:v>
                </c:pt>
                <c:pt idx="6">
                  <c:v>28350</c:v>
                </c:pt>
                <c:pt idx="7">
                  <c:v>45105</c:v>
                </c:pt>
                <c:pt idx="8">
                  <c:v>48262</c:v>
                </c:pt>
                <c:pt idx="9">
                  <c:v>43525</c:v>
                </c:pt>
                <c:pt idx="10">
                  <c:v>40312.087200000067</c:v>
                </c:pt>
                <c:pt idx="11">
                  <c:v>42419.680898298509</c:v>
                </c:pt>
                <c:pt idx="12">
                  <c:v>44609.955836429843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C2-4B35-9274-6616F5E2F667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'7. Supuestos Económicos'!$A$3:$B$15</c15:sqref>
                  </c15:fullRef>
                  <c15:levelRef>
                    <c15:sqref>'7. Supuestos Económicos'!$B$3:$B$15</c15:sqref>
                  </c15:levelRef>
                </c:ext>
              </c:extLst>
              <c:f>'7. Supuestos Económicos'!$B$3:$B$15</c:f>
              <c:strCache>
                <c:ptCount val="13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</c:strCache>
            </c:strRef>
          </c:cat>
          <c:val>
            <c:numRef>
              <c:f>'7. Supuestos Económicos'!$E$3:$E$15</c:f>
              <c:numCache>
                <c:formatCode>0.00%</c:formatCode>
                <c:ptCount val="13"/>
                <c:pt idx="1">
                  <c:v>3.6425840209297622E-2</c:v>
                </c:pt>
                <c:pt idx="2">
                  <c:v>4.0000000000000036E-2</c:v>
                </c:pt>
                <c:pt idx="3">
                  <c:v>5.8065720687079825E-2</c:v>
                </c:pt>
                <c:pt idx="4">
                  <c:v>4.0232927474854518E-2</c:v>
                </c:pt>
                <c:pt idx="5">
                  <c:v>4.495335029686176E-2</c:v>
                </c:pt>
                <c:pt idx="6">
                  <c:v>4.6022727272727382E-2</c:v>
                </c:pt>
                <c:pt idx="7">
                  <c:v>7.0000775975789464E-2</c:v>
                </c:pt>
                <c:pt idx="8">
                  <c:v>7.0000217563147782E-2</c:v>
                </c:pt>
                <c:pt idx="9">
                  <c:v>5.8999589273393438E-2</c:v>
                </c:pt>
                <c:pt idx="10">
                  <c:v>5.1633460972572424E-2</c:v>
                </c:pt>
                <c:pt idx="11">
                  <c:v>5.1633460972572418E-2</c:v>
                </c:pt>
                <c:pt idx="12">
                  <c:v>5.1633460972572418E-2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C2-4B35-9274-6616F5E2F667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8320784"/>
        <c:axId val="996926256"/>
      </c:lineChart>
      <c:catAx>
        <c:axId val="45832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996926256"/>
        <c:crosses val="autoZero"/>
        <c:auto val="1"/>
        <c:lblAlgn val="ctr"/>
        <c:lblOffset val="100"/>
        <c:noMultiLvlLbl val="0"/>
      </c:catAx>
      <c:valAx>
        <c:axId val="996926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CO"/>
          </a:p>
        </c:txPr>
        <c:crossAx val="458320784"/>
        <c:crosses val="autoZero"/>
        <c:crossBetween val="between"/>
        <c:majorUnit val="100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56027</xdr:rowOff>
    </xdr:from>
    <xdr:to>
      <xdr:col>2</xdr:col>
      <xdr:colOff>2050676</xdr:colOff>
      <xdr:row>3</xdr:row>
      <xdr:rowOff>257734</xdr:rowOff>
    </xdr:to>
    <xdr:pic>
      <xdr:nvPicPr>
        <xdr:cNvPr id="5" name="Imagen 4" descr="https://lh6.googleusercontent.com/hKZvPquv_82YG3UUFT6AUSxK-kw_voZtLyu3vNsxyKsfVm0YyRdfAsjRflb8nqCc-5TFxFBvEu3uw014WTeBZPwOWCgmN11XX1WSVvtzv_yqJjhUVEZZrtqt0V2KyQaqlRjaSaL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56027"/>
          <a:ext cx="6376146" cy="773207"/>
        </a:xfrm>
        <a:prstGeom prst="rect">
          <a:avLst/>
        </a:prstGeom>
        <a:ln w="28575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56027</xdr:rowOff>
    </xdr:from>
    <xdr:to>
      <xdr:col>2</xdr:col>
      <xdr:colOff>2050676</xdr:colOff>
      <xdr:row>3</xdr:row>
      <xdr:rowOff>257734</xdr:rowOff>
    </xdr:to>
    <xdr:pic>
      <xdr:nvPicPr>
        <xdr:cNvPr id="2" name="Imagen 1" descr="https://lh6.googleusercontent.com/hKZvPquv_82YG3UUFT6AUSxK-kw_voZtLyu3vNsxyKsfVm0YyRdfAsjRflb8nqCc-5TFxFBvEu3uw014WTeBZPwOWCgmN11XX1WSVvtzv_yqJjhUVEZZrtqt0V2KyQaqlRjaSaL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56027"/>
          <a:ext cx="6379508" cy="773207"/>
        </a:xfrm>
        <a:prstGeom prst="rect">
          <a:avLst/>
        </a:prstGeom>
        <a:ln w="28575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56027</xdr:rowOff>
    </xdr:from>
    <xdr:to>
      <xdr:col>2</xdr:col>
      <xdr:colOff>2050676</xdr:colOff>
      <xdr:row>3</xdr:row>
      <xdr:rowOff>257734</xdr:rowOff>
    </xdr:to>
    <xdr:pic>
      <xdr:nvPicPr>
        <xdr:cNvPr id="2" name="Imagen 1" descr="https://lh6.googleusercontent.com/hKZvPquv_82YG3UUFT6AUSxK-kw_voZtLyu3vNsxyKsfVm0YyRdfAsjRflb8nqCc-5TFxFBvEu3uw014WTeBZPwOWCgmN11XX1WSVvtzv_yqJjhUVEZZrtqt0V2KyQaqlRjaSaL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56027"/>
          <a:ext cx="6379508" cy="773207"/>
        </a:xfrm>
        <a:prstGeom prst="rect">
          <a:avLst/>
        </a:prstGeom>
        <a:ln w="28575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33618</xdr:colOff>
      <xdr:row>0</xdr:row>
      <xdr:rowOff>56027</xdr:rowOff>
    </xdr:from>
    <xdr:to>
      <xdr:col>2</xdr:col>
      <xdr:colOff>2050676</xdr:colOff>
      <xdr:row>3</xdr:row>
      <xdr:rowOff>257734</xdr:rowOff>
    </xdr:to>
    <xdr:pic>
      <xdr:nvPicPr>
        <xdr:cNvPr id="2" name="Imagen 1" descr="https://lh6.googleusercontent.com/hKZvPquv_82YG3UUFT6AUSxK-kw_voZtLyu3vNsxyKsfVm0YyRdfAsjRflb8nqCc-5TFxFBvEu3uw014WTeBZPwOWCgmN11XX1WSVvtzv_yqJjhUVEZZrtqt0V2KyQaqlRjaSaL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18" y="56027"/>
          <a:ext cx="6379508" cy="773207"/>
        </a:xfrm>
        <a:prstGeom prst="rect">
          <a:avLst/>
        </a:prstGeom>
        <a:ln w="28575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44824</xdr:colOff>
      <xdr:row>0</xdr:row>
      <xdr:rowOff>56030</xdr:rowOff>
    </xdr:from>
    <xdr:to>
      <xdr:col>8</xdr:col>
      <xdr:colOff>1311089</xdr:colOff>
      <xdr:row>4</xdr:row>
      <xdr:rowOff>134472</xdr:rowOff>
    </xdr:to>
    <xdr:pic>
      <xdr:nvPicPr>
        <xdr:cNvPr id="2" name="Imagen 1" descr="https://lh6.googleusercontent.com/hKZvPquv_82YG3UUFT6AUSxK-kw_voZtLyu3vNsxyKsfVm0YyRdfAsjRflb8nqCc-5TFxFBvEu3uw014WTeBZPwOWCgmN11XX1WSVvtzv_yqJjhUVEZZrtqt0V2KyQaqlRjaSaLC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24" y="56030"/>
          <a:ext cx="8617324" cy="795618"/>
        </a:xfrm>
        <a:prstGeom prst="rect">
          <a:avLst/>
        </a:prstGeom>
        <a:ln w="28575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95249</xdr:colOff>
      <xdr:row>0</xdr:row>
      <xdr:rowOff>66676</xdr:rowOff>
    </xdr:from>
    <xdr:to>
      <xdr:col>11</xdr:col>
      <xdr:colOff>466724</xdr:colOff>
      <xdr:row>14</xdr:row>
      <xdr:rowOff>142875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28576</xdr:colOff>
      <xdr:row>19</xdr:row>
      <xdr:rowOff>66675</xdr:rowOff>
    </xdr:from>
    <xdr:to>
      <xdr:col>4</xdr:col>
      <xdr:colOff>1190625</xdr:colOff>
      <xdr:row>33</xdr:row>
      <xdr:rowOff>142875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3057525"/>
          <a:ext cx="4581524" cy="2343150"/>
        </a:xfrm>
        <a:prstGeom prst="rect">
          <a:avLst/>
        </a:prstGeom>
        <a:noFill/>
        <a:ln w="28575">
          <a:solidFill>
            <a:schemeClr val="tx1"/>
          </a:solidFill>
        </a:ln>
      </xdr:spPr>
    </xdr:pic>
    <xdr:clientData/>
  </xdr:twoCellAnchor>
  <xdr:twoCellAnchor editAs="oneCell">
    <xdr:from>
      <xdr:col>5</xdr:col>
      <xdr:colOff>190499</xdr:colOff>
      <xdr:row>17</xdr:row>
      <xdr:rowOff>27214</xdr:rowOff>
    </xdr:from>
    <xdr:to>
      <xdr:col>11</xdr:col>
      <xdr:colOff>428624</xdr:colOff>
      <xdr:row>33</xdr:row>
      <xdr:rowOff>119062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6387" t="10702" r="16843" b="11697"/>
        <a:stretch/>
      </xdr:blipFill>
      <xdr:spPr>
        <a:xfrm>
          <a:off x="4829174" y="2808514"/>
          <a:ext cx="4810125" cy="2568348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F30"/>
  <sheetViews>
    <sheetView tabSelected="1" view="pageLayout" zoomScaleNormal="100" workbookViewId="0">
      <selection activeCell="B6" sqref="B6:C6"/>
    </sheetView>
  </sheetViews>
  <sheetFormatPr baseColWidth="10" defaultRowHeight="15" x14ac:dyDescent="0.25"/>
  <cols>
    <col min="1" max="1" width="50.140625" customWidth="1"/>
    <col min="2" max="2" width="10.7109375" customWidth="1"/>
    <col min="3" max="3" width="29.42578125" style="46" customWidth="1"/>
  </cols>
  <sheetData>
    <row r="1" spans="1:6" s="7" customFormat="1" x14ac:dyDescent="0.25">
      <c r="A1" s="25"/>
      <c r="B1" s="25"/>
      <c r="C1" s="25"/>
    </row>
    <row r="2" spans="1:6" s="7" customFormat="1" x14ac:dyDescent="0.25">
      <c r="A2" s="25"/>
      <c r="B2" s="25"/>
      <c r="C2" s="25"/>
    </row>
    <row r="3" spans="1:6" s="7" customFormat="1" x14ac:dyDescent="0.25">
      <c r="A3" s="25"/>
      <c r="B3" s="25"/>
      <c r="C3" s="25"/>
    </row>
    <row r="4" spans="1:6" s="7" customFormat="1" ht="25.5" customHeight="1" thickBot="1" x14ac:dyDescent="0.3">
      <c r="A4" s="25"/>
      <c r="B4" s="25"/>
      <c r="C4" s="25"/>
      <c r="F4"/>
    </row>
    <row r="5" spans="1:6" ht="32.25" customHeight="1" x14ac:dyDescent="0.25">
      <c r="A5" s="15" t="s">
        <v>18</v>
      </c>
      <c r="B5" s="69"/>
      <c r="C5" s="70"/>
    </row>
    <row r="6" spans="1:6" ht="15.75" x14ac:dyDescent="0.25">
      <c r="A6" s="23" t="s">
        <v>20</v>
      </c>
      <c r="B6" s="137"/>
      <c r="C6" s="138"/>
    </row>
    <row r="7" spans="1:6" ht="15.75" x14ac:dyDescent="0.25">
      <c r="A7" s="23" t="s">
        <v>26</v>
      </c>
      <c r="B7" s="137"/>
      <c r="C7" s="138"/>
    </row>
    <row r="8" spans="1:6" ht="15.75" x14ac:dyDescent="0.25">
      <c r="A8" s="23" t="s">
        <v>19</v>
      </c>
      <c r="B8" s="137"/>
      <c r="C8" s="138"/>
    </row>
    <row r="9" spans="1:6" s="7" customFormat="1" ht="16.5" thickBot="1" x14ac:dyDescent="0.3">
      <c r="A9" s="26" t="s">
        <v>25</v>
      </c>
      <c r="B9" s="137"/>
      <c r="C9" s="138"/>
    </row>
    <row r="10" spans="1:6" ht="30.75" customHeight="1" thickBot="1" x14ac:dyDescent="0.3">
      <c r="A10" s="27" t="s">
        <v>24</v>
      </c>
      <c r="B10" s="71"/>
      <c r="C10" s="72"/>
    </row>
    <row r="11" spans="1:6" ht="15.75" thickBot="1" x14ac:dyDescent="0.3">
      <c r="A11" s="38" t="s">
        <v>4</v>
      </c>
      <c r="B11" s="39" t="s">
        <v>5</v>
      </c>
      <c r="C11" s="40" t="s">
        <v>30</v>
      </c>
    </row>
    <row r="12" spans="1:6" ht="25.5" x14ac:dyDescent="0.25">
      <c r="A12" s="45" t="s">
        <v>6</v>
      </c>
      <c r="B12" s="44">
        <v>2</v>
      </c>
      <c r="C12" s="139"/>
    </row>
    <row r="13" spans="1:6" ht="26.25" customHeight="1" thickBot="1" x14ac:dyDescent="0.3">
      <c r="A13" s="16" t="s">
        <v>21</v>
      </c>
      <c r="B13" s="17"/>
      <c r="C13" s="18"/>
    </row>
    <row r="14" spans="1:6" s="7" customFormat="1" ht="20.25" customHeight="1" thickBot="1" x14ac:dyDescent="0.3">
      <c r="A14" s="41" t="s">
        <v>4</v>
      </c>
      <c r="B14" s="42" t="s">
        <v>5</v>
      </c>
      <c r="C14" s="40" t="s">
        <v>30</v>
      </c>
    </row>
    <row r="15" spans="1:6" x14ac:dyDescent="0.25">
      <c r="A15" s="24" t="s">
        <v>7</v>
      </c>
      <c r="B15" s="43">
        <v>1</v>
      </c>
      <c r="C15" s="136"/>
    </row>
    <row r="16" spans="1:6" ht="25.5" x14ac:dyDescent="0.25">
      <c r="A16" s="24" t="s">
        <v>22</v>
      </c>
      <c r="B16" s="43">
        <v>1</v>
      </c>
      <c r="C16" s="136"/>
    </row>
    <row r="17" spans="1:3" ht="38.25" x14ac:dyDescent="0.25">
      <c r="A17" s="24" t="s">
        <v>8</v>
      </c>
      <c r="B17" s="43">
        <v>4</v>
      </c>
      <c r="C17" s="136"/>
    </row>
    <row r="18" spans="1:3" ht="38.25" x14ac:dyDescent="0.25">
      <c r="A18" s="24" t="s">
        <v>9</v>
      </c>
      <c r="B18" s="43">
        <v>1</v>
      </c>
      <c r="C18" s="136"/>
    </row>
    <row r="19" spans="1:3" ht="43.5" customHeight="1" x14ac:dyDescent="0.25">
      <c r="A19" s="24" t="s">
        <v>0</v>
      </c>
      <c r="B19" s="43">
        <v>1</v>
      </c>
      <c r="C19" s="136"/>
    </row>
    <row r="20" spans="1:3" ht="25.5" x14ac:dyDescent="0.25">
      <c r="A20" s="30" t="s">
        <v>1</v>
      </c>
      <c r="B20" s="32">
        <f>ROUND(SUM(B15+B18+B17+B16+B19+B12),0)</f>
        <v>10</v>
      </c>
      <c r="C20" s="31">
        <f>ROUND(SUM(C15+C18+C17+C16+C19+C12),0)</f>
        <v>0</v>
      </c>
    </row>
    <row r="21" spans="1:3" x14ac:dyDescent="0.25">
      <c r="A21" s="21" t="s">
        <v>27</v>
      </c>
      <c r="B21" s="22"/>
      <c r="C21" s="31">
        <f>ROUND(C20*10%,0)</f>
        <v>0</v>
      </c>
    </row>
    <row r="22" spans="1:3" x14ac:dyDescent="0.25">
      <c r="A22" s="21" t="s">
        <v>2</v>
      </c>
      <c r="B22" s="22"/>
      <c r="C22" s="31">
        <f>ROUND((C21*19%),0)</f>
        <v>0</v>
      </c>
    </row>
    <row r="23" spans="1:3" x14ac:dyDescent="0.25">
      <c r="A23" s="21" t="s">
        <v>10</v>
      </c>
      <c r="B23" s="22"/>
      <c r="C23" s="31">
        <f>ROUND((C22+C20),0)</f>
        <v>0</v>
      </c>
    </row>
    <row r="24" spans="1:3" ht="27" customHeight="1" thickBot="1" x14ac:dyDescent="0.3">
      <c r="A24" s="33" t="s">
        <v>3</v>
      </c>
      <c r="B24" s="34"/>
      <c r="C24" s="31">
        <f>ROUND((C23*8),0)</f>
        <v>0</v>
      </c>
    </row>
    <row r="25" spans="1:3" ht="37.5" customHeight="1" x14ac:dyDescent="0.25">
      <c r="A25" s="12" t="s">
        <v>28</v>
      </c>
      <c r="B25" s="10"/>
      <c r="C25" s="11"/>
    </row>
    <row r="26" spans="1:3" s="7" customFormat="1" ht="25.5" customHeight="1" x14ac:dyDescent="0.25">
      <c r="A26" s="12" t="s">
        <v>29</v>
      </c>
      <c r="B26" s="10"/>
      <c r="C26" s="11"/>
    </row>
    <row r="27" spans="1:3" s="7" customFormat="1" ht="25.5" customHeight="1" thickBot="1" x14ac:dyDescent="0.3">
      <c r="A27" s="29" t="s">
        <v>23</v>
      </c>
      <c r="B27" s="13"/>
      <c r="C27" s="14"/>
    </row>
    <row r="28" spans="1:3" ht="26.25" customHeight="1" thickBot="1" x14ac:dyDescent="0.3">
      <c r="A28" s="35" t="s">
        <v>31</v>
      </c>
      <c r="B28" s="36"/>
      <c r="C28" s="37"/>
    </row>
    <row r="29" spans="1:3" ht="30" customHeight="1" thickBot="1" x14ac:dyDescent="0.3">
      <c r="A29" s="35" t="s">
        <v>32</v>
      </c>
      <c r="B29" s="36"/>
      <c r="C29" s="37"/>
    </row>
    <row r="30" spans="1:3" ht="15.75" thickBot="1" x14ac:dyDescent="0.3">
      <c r="A30" s="35" t="s">
        <v>50</v>
      </c>
      <c r="B30" s="36"/>
      <c r="C30" s="87">
        <f ca="1">TODAY()</f>
        <v>43139</v>
      </c>
    </row>
  </sheetData>
  <mergeCells count="15">
    <mergeCell ref="A28:C28"/>
    <mergeCell ref="A29:C29"/>
    <mergeCell ref="A30:B30"/>
    <mergeCell ref="A10:C10"/>
    <mergeCell ref="A24:B24"/>
    <mergeCell ref="A22:B22"/>
    <mergeCell ref="A13:C13"/>
    <mergeCell ref="A21:B21"/>
    <mergeCell ref="A23:B23"/>
    <mergeCell ref="A5:C5"/>
    <mergeCell ref="B9:C9"/>
    <mergeCell ref="B6:C6"/>
    <mergeCell ref="B7:C7"/>
    <mergeCell ref="B8:C8"/>
    <mergeCell ref="A1:C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C30"/>
  <sheetViews>
    <sheetView view="pageLayout" zoomScaleNormal="100" workbookViewId="0">
      <selection activeCell="C24" sqref="C24"/>
    </sheetView>
  </sheetViews>
  <sheetFormatPr baseColWidth="10" defaultRowHeight="15" x14ac:dyDescent="0.25"/>
  <cols>
    <col min="1" max="1" width="50.140625" style="7" customWidth="1"/>
    <col min="2" max="2" width="10.7109375" style="7" customWidth="1"/>
    <col min="3" max="3" width="29.42578125" style="46" customWidth="1"/>
    <col min="4" max="16384" width="11.42578125" style="7"/>
  </cols>
  <sheetData>
    <row r="1" spans="1:3" x14ac:dyDescent="0.25">
      <c r="A1" s="25"/>
      <c r="B1" s="25"/>
      <c r="C1" s="25"/>
    </row>
    <row r="2" spans="1:3" x14ac:dyDescent="0.25">
      <c r="A2" s="25"/>
      <c r="B2" s="25"/>
      <c r="C2" s="25"/>
    </row>
    <row r="3" spans="1:3" x14ac:dyDescent="0.25">
      <c r="A3" s="25"/>
      <c r="B3" s="25"/>
      <c r="C3" s="25"/>
    </row>
    <row r="4" spans="1:3" ht="25.5" customHeight="1" thickBot="1" x14ac:dyDescent="0.3">
      <c r="A4" s="25"/>
      <c r="B4" s="25"/>
      <c r="C4" s="25"/>
    </row>
    <row r="5" spans="1:3" ht="32.25" customHeight="1" x14ac:dyDescent="0.25">
      <c r="A5" s="15" t="s">
        <v>18</v>
      </c>
      <c r="B5" s="69"/>
      <c r="C5" s="70"/>
    </row>
    <row r="6" spans="1:3" ht="15.75" x14ac:dyDescent="0.25">
      <c r="A6" s="23" t="s">
        <v>20</v>
      </c>
      <c r="B6" s="137">
        <f>+'1. V.A (2018)'!B6:C6</f>
        <v>0</v>
      </c>
      <c r="C6" s="138"/>
    </row>
    <row r="7" spans="1:3" ht="15.75" x14ac:dyDescent="0.25">
      <c r="A7" s="23" t="s">
        <v>26</v>
      </c>
      <c r="B7" s="137">
        <f>+'1. V.A (2018)'!B7:C7</f>
        <v>0</v>
      </c>
      <c r="C7" s="138"/>
    </row>
    <row r="8" spans="1:3" ht="15.75" x14ac:dyDescent="0.25">
      <c r="A8" s="23" t="s">
        <v>19</v>
      </c>
      <c r="B8" s="137">
        <f>+'1. V.A (2018)'!B8:C8</f>
        <v>0</v>
      </c>
      <c r="C8" s="138"/>
    </row>
    <row r="9" spans="1:3" ht="16.5" thickBot="1" x14ac:dyDescent="0.3">
      <c r="A9" s="26" t="s">
        <v>25</v>
      </c>
      <c r="B9" s="137">
        <f>+'1. V.A (2018)'!B9:C9</f>
        <v>0</v>
      </c>
      <c r="C9" s="138"/>
    </row>
    <row r="10" spans="1:3" ht="30.75" customHeight="1" thickBot="1" x14ac:dyDescent="0.3">
      <c r="A10" s="27" t="s">
        <v>49</v>
      </c>
      <c r="B10" s="71"/>
      <c r="C10" s="72"/>
    </row>
    <row r="11" spans="1:3" ht="15.75" thickBot="1" x14ac:dyDescent="0.3">
      <c r="A11" s="38" t="s">
        <v>4</v>
      </c>
      <c r="B11" s="39" t="s">
        <v>5</v>
      </c>
      <c r="C11" s="40" t="s">
        <v>30</v>
      </c>
    </row>
    <row r="12" spans="1:3" ht="25.5" x14ac:dyDescent="0.25">
      <c r="A12" s="45" t="s">
        <v>6</v>
      </c>
      <c r="B12" s="44">
        <v>2</v>
      </c>
      <c r="C12" s="139"/>
    </row>
    <row r="13" spans="1:3" ht="26.25" customHeight="1" x14ac:dyDescent="0.25">
      <c r="A13" s="94" t="s">
        <v>41</v>
      </c>
      <c r="B13" s="95"/>
      <c r="C13" s="96"/>
    </row>
    <row r="14" spans="1:3" ht="20.25" customHeight="1" x14ac:dyDescent="0.25">
      <c r="A14" s="97" t="s">
        <v>4</v>
      </c>
      <c r="B14" s="97" t="s">
        <v>5</v>
      </c>
      <c r="C14" s="114" t="s">
        <v>30</v>
      </c>
    </row>
    <row r="15" spans="1:3" x14ac:dyDescent="0.25">
      <c r="A15" s="45" t="s">
        <v>7</v>
      </c>
      <c r="B15" s="44">
        <v>1</v>
      </c>
      <c r="C15" s="139"/>
    </row>
    <row r="16" spans="1:3" ht="25.5" x14ac:dyDescent="0.25">
      <c r="A16" s="24" t="s">
        <v>22</v>
      </c>
      <c r="B16" s="43">
        <v>1</v>
      </c>
      <c r="C16" s="136"/>
    </row>
    <row r="17" spans="1:3" ht="38.25" x14ac:dyDescent="0.25">
      <c r="A17" s="24" t="s">
        <v>8</v>
      </c>
      <c r="B17" s="43">
        <v>4</v>
      </c>
      <c r="C17" s="136"/>
    </row>
    <row r="18" spans="1:3" ht="38.25" x14ac:dyDescent="0.25">
      <c r="A18" s="24" t="s">
        <v>9</v>
      </c>
      <c r="B18" s="43">
        <v>1</v>
      </c>
      <c r="C18" s="136"/>
    </row>
    <row r="19" spans="1:3" ht="43.5" customHeight="1" x14ac:dyDescent="0.25">
      <c r="A19" s="24" t="s">
        <v>0</v>
      </c>
      <c r="B19" s="43">
        <v>1</v>
      </c>
      <c r="C19" s="136"/>
    </row>
    <row r="20" spans="1:3" ht="25.5" x14ac:dyDescent="0.25">
      <c r="A20" s="30" t="s">
        <v>1</v>
      </c>
      <c r="B20" s="32">
        <f>ROUND(SUM(B15+B18+B17+B16+B19+B12),0)</f>
        <v>10</v>
      </c>
      <c r="C20" s="31">
        <f>ROUND(SUM(C15+C18+C17+C16+C19+C12),0)</f>
        <v>0</v>
      </c>
    </row>
    <row r="21" spans="1:3" ht="15" customHeight="1" x14ac:dyDescent="0.25">
      <c r="A21" s="19" t="s">
        <v>27</v>
      </c>
      <c r="B21" s="20"/>
      <c r="C21" s="31">
        <f>ROUND(C20*10%,0)</f>
        <v>0</v>
      </c>
    </row>
    <row r="22" spans="1:3" x14ac:dyDescent="0.25">
      <c r="A22" s="21" t="s">
        <v>2</v>
      </c>
      <c r="B22" s="22"/>
      <c r="C22" s="31">
        <f>ROUND((C21*19%),0)</f>
        <v>0</v>
      </c>
    </row>
    <row r="23" spans="1:3" x14ac:dyDescent="0.25">
      <c r="A23" s="21" t="s">
        <v>10</v>
      </c>
      <c r="B23" s="22"/>
      <c r="C23" s="31">
        <f>ROUND((C22+C20),0)</f>
        <v>0</v>
      </c>
    </row>
    <row r="24" spans="1:3" ht="27" customHeight="1" thickBot="1" x14ac:dyDescent="0.3">
      <c r="A24" s="33" t="s">
        <v>43</v>
      </c>
      <c r="B24" s="34"/>
      <c r="C24" s="31">
        <f>ROUND((C23*12),0)</f>
        <v>0</v>
      </c>
    </row>
    <row r="25" spans="1:3" ht="37.5" customHeight="1" x14ac:dyDescent="0.25">
      <c r="A25" s="12" t="s">
        <v>28</v>
      </c>
      <c r="B25" s="10"/>
      <c r="C25" s="11"/>
    </row>
    <row r="26" spans="1:3" ht="25.5" customHeight="1" x14ac:dyDescent="0.25">
      <c r="A26" s="12" t="s">
        <v>29</v>
      </c>
      <c r="B26" s="10"/>
      <c r="C26" s="11"/>
    </row>
    <row r="27" spans="1:3" ht="25.5" customHeight="1" thickBot="1" x14ac:dyDescent="0.3">
      <c r="A27" s="29" t="s">
        <v>23</v>
      </c>
      <c r="B27" s="13"/>
      <c r="C27" s="14"/>
    </row>
    <row r="28" spans="1:3" ht="26.25" customHeight="1" thickBot="1" x14ac:dyDescent="0.3">
      <c r="A28" s="35" t="s">
        <v>31</v>
      </c>
      <c r="B28" s="36"/>
      <c r="C28" s="37"/>
    </row>
    <row r="29" spans="1:3" ht="30" customHeight="1" thickBot="1" x14ac:dyDescent="0.3">
      <c r="A29" s="35" t="s">
        <v>32</v>
      </c>
      <c r="B29" s="36"/>
      <c r="C29" s="37"/>
    </row>
    <row r="30" spans="1:3" ht="15.75" thickBot="1" x14ac:dyDescent="0.3">
      <c r="A30" s="35" t="s">
        <v>50</v>
      </c>
      <c r="B30" s="36"/>
      <c r="C30" s="86">
        <f ca="1">TODAY()</f>
        <v>43139</v>
      </c>
    </row>
  </sheetData>
  <mergeCells count="15">
    <mergeCell ref="A28:C28"/>
    <mergeCell ref="A29:C29"/>
    <mergeCell ref="A30:B30"/>
    <mergeCell ref="A10:C10"/>
    <mergeCell ref="A13:C13"/>
    <mergeCell ref="A21:B21"/>
    <mergeCell ref="A22:B22"/>
    <mergeCell ref="A23:B23"/>
    <mergeCell ref="A24:B24"/>
    <mergeCell ref="A1:C4"/>
    <mergeCell ref="A5:C5"/>
    <mergeCell ref="B6:C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C30"/>
  <sheetViews>
    <sheetView view="pageLayout" topLeftCell="A19" zoomScaleNormal="100" workbookViewId="0">
      <selection activeCell="C24" sqref="C24"/>
    </sheetView>
  </sheetViews>
  <sheetFormatPr baseColWidth="10" defaultRowHeight="15" x14ac:dyDescent="0.25"/>
  <cols>
    <col min="1" max="1" width="50.140625" style="7" customWidth="1"/>
    <col min="2" max="2" width="10.7109375" style="7" customWidth="1"/>
    <col min="3" max="3" width="29.42578125" style="46" customWidth="1"/>
    <col min="4" max="16384" width="11.42578125" style="7"/>
  </cols>
  <sheetData>
    <row r="1" spans="1:3" x14ac:dyDescent="0.25">
      <c r="A1" s="25"/>
      <c r="B1" s="25"/>
      <c r="C1" s="25"/>
    </row>
    <row r="2" spans="1:3" x14ac:dyDescent="0.25">
      <c r="A2" s="25"/>
      <c r="B2" s="25"/>
      <c r="C2" s="25"/>
    </row>
    <row r="3" spans="1:3" x14ac:dyDescent="0.25">
      <c r="A3" s="25"/>
      <c r="B3" s="25"/>
      <c r="C3" s="25"/>
    </row>
    <row r="4" spans="1:3" ht="25.5" customHeight="1" thickBot="1" x14ac:dyDescent="0.3">
      <c r="A4" s="25"/>
      <c r="B4" s="25"/>
      <c r="C4" s="25"/>
    </row>
    <row r="5" spans="1:3" ht="32.25" customHeight="1" x14ac:dyDescent="0.25">
      <c r="A5" s="15" t="s">
        <v>18</v>
      </c>
      <c r="B5" s="69"/>
      <c r="C5" s="70"/>
    </row>
    <row r="6" spans="1:3" ht="15.75" x14ac:dyDescent="0.25">
      <c r="A6" s="23" t="s">
        <v>20</v>
      </c>
      <c r="B6" s="137">
        <f>+'1. V.A (2018)'!B6:C6</f>
        <v>0</v>
      </c>
      <c r="C6" s="138"/>
    </row>
    <row r="7" spans="1:3" ht="15.75" x14ac:dyDescent="0.25">
      <c r="A7" s="23" t="s">
        <v>26</v>
      </c>
      <c r="B7" s="137">
        <f>+'1. V.A (2018)'!B7:C7</f>
        <v>0</v>
      </c>
      <c r="C7" s="138"/>
    </row>
    <row r="8" spans="1:3" ht="15.75" x14ac:dyDescent="0.25">
      <c r="A8" s="23" t="s">
        <v>19</v>
      </c>
      <c r="B8" s="137">
        <f>+'1. V.A (2018)'!B8:C8</f>
        <v>0</v>
      </c>
      <c r="C8" s="138"/>
    </row>
    <row r="9" spans="1:3" ht="15.75" x14ac:dyDescent="0.25">
      <c r="A9" s="26" t="s">
        <v>25</v>
      </c>
      <c r="B9" s="137">
        <f>+'1. V.A (2018)'!B9:C9</f>
        <v>0</v>
      </c>
      <c r="C9" s="138"/>
    </row>
    <row r="10" spans="1:3" ht="30.75" customHeight="1" thickBot="1" x14ac:dyDescent="0.3">
      <c r="A10" s="83" t="s">
        <v>47</v>
      </c>
      <c r="B10" s="84"/>
      <c r="C10" s="85"/>
    </row>
    <row r="11" spans="1:3" ht="15.75" thickBot="1" x14ac:dyDescent="0.3">
      <c r="A11" s="38" t="s">
        <v>4</v>
      </c>
      <c r="B11" s="39" t="s">
        <v>5</v>
      </c>
      <c r="C11" s="40" t="s">
        <v>30</v>
      </c>
    </row>
    <row r="12" spans="1:3" ht="25.5" x14ac:dyDescent="0.25">
      <c r="A12" s="45" t="s">
        <v>6</v>
      </c>
      <c r="B12" s="44">
        <v>2</v>
      </c>
      <c r="C12" s="139"/>
    </row>
    <row r="13" spans="1:3" ht="26.25" customHeight="1" x14ac:dyDescent="0.25">
      <c r="A13" s="94" t="s">
        <v>48</v>
      </c>
      <c r="B13" s="95"/>
      <c r="C13" s="96"/>
    </row>
    <row r="14" spans="1:3" ht="20.25" customHeight="1" x14ac:dyDescent="0.25">
      <c r="A14" s="97" t="s">
        <v>4</v>
      </c>
      <c r="B14" s="97" t="s">
        <v>5</v>
      </c>
      <c r="C14" s="114" t="s">
        <v>30</v>
      </c>
    </row>
    <row r="15" spans="1:3" x14ac:dyDescent="0.25">
      <c r="A15" s="45" t="s">
        <v>7</v>
      </c>
      <c r="B15" s="44">
        <v>1</v>
      </c>
      <c r="C15" s="139"/>
    </row>
    <row r="16" spans="1:3" ht="25.5" x14ac:dyDescent="0.25">
      <c r="A16" s="24" t="s">
        <v>22</v>
      </c>
      <c r="B16" s="43">
        <v>1</v>
      </c>
      <c r="C16" s="136"/>
    </row>
    <row r="17" spans="1:3" ht="38.25" x14ac:dyDescent="0.25">
      <c r="A17" s="24" t="s">
        <v>8</v>
      </c>
      <c r="B17" s="43">
        <v>4</v>
      </c>
      <c r="C17" s="136"/>
    </row>
    <row r="18" spans="1:3" ht="38.25" x14ac:dyDescent="0.25">
      <c r="A18" s="24" t="s">
        <v>9</v>
      </c>
      <c r="B18" s="43">
        <v>1</v>
      </c>
      <c r="C18" s="136"/>
    </row>
    <row r="19" spans="1:3" ht="43.5" customHeight="1" x14ac:dyDescent="0.25">
      <c r="A19" s="24" t="s">
        <v>0</v>
      </c>
      <c r="B19" s="43">
        <v>1</v>
      </c>
      <c r="C19" s="136"/>
    </row>
    <row r="20" spans="1:3" ht="25.5" x14ac:dyDescent="0.25">
      <c r="A20" s="30" t="s">
        <v>1</v>
      </c>
      <c r="B20" s="32">
        <f>ROUND(SUM(B15+B18+B17+B16+B19+B12),0)</f>
        <v>10</v>
      </c>
      <c r="C20" s="31">
        <f>ROUND(SUM(C15+C18+C17+C16+C19+C12),0)</f>
        <v>0</v>
      </c>
    </row>
    <row r="21" spans="1:3" ht="15" customHeight="1" x14ac:dyDescent="0.25">
      <c r="A21" s="19" t="s">
        <v>27</v>
      </c>
      <c r="B21" s="20"/>
      <c r="C21" s="31">
        <f>ROUND(C20*10%,0)</f>
        <v>0</v>
      </c>
    </row>
    <row r="22" spans="1:3" x14ac:dyDescent="0.25">
      <c r="A22" s="21" t="s">
        <v>2</v>
      </c>
      <c r="B22" s="22"/>
      <c r="C22" s="31">
        <f>ROUND((C21*19%),0)</f>
        <v>0</v>
      </c>
    </row>
    <row r="23" spans="1:3" x14ac:dyDescent="0.25">
      <c r="A23" s="21" t="s">
        <v>10</v>
      </c>
      <c r="B23" s="22"/>
      <c r="C23" s="31">
        <f>ROUND((C22+C20),0)</f>
        <v>0</v>
      </c>
    </row>
    <row r="24" spans="1:3" ht="27" customHeight="1" thickBot="1" x14ac:dyDescent="0.3">
      <c r="A24" s="33" t="s">
        <v>44</v>
      </c>
      <c r="B24" s="34"/>
      <c r="C24" s="31">
        <f>ROUND((C23*12),0)</f>
        <v>0</v>
      </c>
    </row>
    <row r="25" spans="1:3" ht="37.5" customHeight="1" x14ac:dyDescent="0.25">
      <c r="A25" s="12" t="s">
        <v>28</v>
      </c>
      <c r="B25" s="10"/>
      <c r="C25" s="11"/>
    </row>
    <row r="26" spans="1:3" ht="25.5" customHeight="1" x14ac:dyDescent="0.25">
      <c r="A26" s="12" t="s">
        <v>29</v>
      </c>
      <c r="B26" s="10"/>
      <c r="C26" s="11"/>
    </row>
    <row r="27" spans="1:3" ht="25.5" customHeight="1" thickBot="1" x14ac:dyDescent="0.3">
      <c r="A27" s="29" t="s">
        <v>23</v>
      </c>
      <c r="B27" s="13"/>
      <c r="C27" s="14"/>
    </row>
    <row r="28" spans="1:3" ht="26.25" customHeight="1" thickBot="1" x14ac:dyDescent="0.3">
      <c r="A28" s="35" t="s">
        <v>31</v>
      </c>
      <c r="B28" s="36"/>
      <c r="C28" s="37"/>
    </row>
    <row r="29" spans="1:3" ht="30" customHeight="1" thickBot="1" x14ac:dyDescent="0.3">
      <c r="A29" s="35" t="s">
        <v>32</v>
      </c>
      <c r="B29" s="36"/>
      <c r="C29" s="37"/>
    </row>
    <row r="30" spans="1:3" ht="15.75" thickBot="1" x14ac:dyDescent="0.3">
      <c r="A30" s="35" t="s">
        <v>50</v>
      </c>
      <c r="B30" s="36"/>
      <c r="C30" s="86">
        <f ca="1">TODAY()</f>
        <v>43139</v>
      </c>
    </row>
  </sheetData>
  <mergeCells count="15">
    <mergeCell ref="A28:C28"/>
    <mergeCell ref="A29:C29"/>
    <mergeCell ref="A30:B30"/>
    <mergeCell ref="A10:C10"/>
    <mergeCell ref="A13:C13"/>
    <mergeCell ref="A21:B21"/>
    <mergeCell ref="A22:B22"/>
    <mergeCell ref="A23:B23"/>
    <mergeCell ref="A24:B24"/>
    <mergeCell ref="A1:C4"/>
    <mergeCell ref="A5:C5"/>
    <mergeCell ref="B6:C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C30"/>
  <sheetViews>
    <sheetView view="pageLayout" topLeftCell="A21" zoomScaleNormal="100" workbookViewId="0">
      <selection activeCell="C24" sqref="C24"/>
    </sheetView>
  </sheetViews>
  <sheetFormatPr baseColWidth="10" defaultRowHeight="15" x14ac:dyDescent="0.25"/>
  <cols>
    <col min="1" max="1" width="50.140625" style="7" customWidth="1"/>
    <col min="2" max="2" width="10.7109375" style="7" customWidth="1"/>
    <col min="3" max="3" width="29.42578125" style="46" customWidth="1"/>
    <col min="4" max="16384" width="11.42578125" style="7"/>
  </cols>
  <sheetData>
    <row r="1" spans="1:3" x14ac:dyDescent="0.25">
      <c r="A1" s="25"/>
      <c r="B1" s="25"/>
      <c r="C1" s="25"/>
    </row>
    <row r="2" spans="1:3" x14ac:dyDescent="0.25">
      <c r="A2" s="25"/>
      <c r="B2" s="25"/>
      <c r="C2" s="25"/>
    </row>
    <row r="3" spans="1:3" x14ac:dyDescent="0.25">
      <c r="A3" s="25"/>
      <c r="B3" s="25"/>
      <c r="C3" s="25"/>
    </row>
    <row r="4" spans="1:3" ht="25.5" customHeight="1" thickBot="1" x14ac:dyDescent="0.3">
      <c r="A4" s="25"/>
      <c r="B4" s="25"/>
      <c r="C4" s="25"/>
    </row>
    <row r="5" spans="1:3" ht="32.25" customHeight="1" x14ac:dyDescent="0.25">
      <c r="A5" s="15" t="s">
        <v>18</v>
      </c>
      <c r="B5" s="69"/>
      <c r="C5" s="70"/>
    </row>
    <row r="6" spans="1:3" ht="15.75" x14ac:dyDescent="0.25">
      <c r="A6" s="23" t="s">
        <v>20</v>
      </c>
      <c r="B6" s="137">
        <f>+'1. V.A (2018)'!B6:C6</f>
        <v>0</v>
      </c>
      <c r="C6" s="138"/>
    </row>
    <row r="7" spans="1:3" ht="15.75" x14ac:dyDescent="0.25">
      <c r="A7" s="23" t="s">
        <v>26</v>
      </c>
      <c r="B7" s="137">
        <f>+'1. V.A (2018)'!B7:C7</f>
        <v>0</v>
      </c>
      <c r="C7" s="138"/>
    </row>
    <row r="8" spans="1:3" ht="15.75" x14ac:dyDescent="0.25">
      <c r="A8" s="23" t="s">
        <v>19</v>
      </c>
      <c r="B8" s="137">
        <f>+'1. V.A (2018)'!B8:C8</f>
        <v>0</v>
      </c>
      <c r="C8" s="138"/>
    </row>
    <row r="9" spans="1:3" ht="16.5" thickBot="1" x14ac:dyDescent="0.3">
      <c r="A9" s="26" t="s">
        <v>25</v>
      </c>
      <c r="B9" s="137">
        <f>+'1. V.A (2018)'!B9:C9</f>
        <v>0</v>
      </c>
      <c r="C9" s="138"/>
    </row>
    <row r="10" spans="1:3" ht="30.75" customHeight="1" thickBot="1" x14ac:dyDescent="0.3">
      <c r="A10" s="27" t="s">
        <v>46</v>
      </c>
      <c r="B10" s="71"/>
      <c r="C10" s="72"/>
    </row>
    <row r="11" spans="1:3" ht="15.75" thickBot="1" x14ac:dyDescent="0.3">
      <c r="A11" s="38" t="s">
        <v>4</v>
      </c>
      <c r="B11" s="39" t="s">
        <v>5</v>
      </c>
      <c r="C11" s="40" t="s">
        <v>30</v>
      </c>
    </row>
    <row r="12" spans="1:3" ht="25.5" x14ac:dyDescent="0.25">
      <c r="A12" s="45" t="s">
        <v>6</v>
      </c>
      <c r="B12" s="44">
        <v>2</v>
      </c>
      <c r="C12" s="139"/>
    </row>
    <row r="13" spans="1:3" ht="26.25" customHeight="1" x14ac:dyDescent="0.25">
      <c r="A13" s="94" t="s">
        <v>45</v>
      </c>
      <c r="B13" s="95"/>
      <c r="C13" s="96"/>
    </row>
    <row r="14" spans="1:3" ht="20.25" customHeight="1" x14ac:dyDescent="0.25">
      <c r="A14" s="97" t="s">
        <v>4</v>
      </c>
      <c r="B14" s="97" t="s">
        <v>5</v>
      </c>
      <c r="C14" s="114" t="s">
        <v>30</v>
      </c>
    </row>
    <row r="15" spans="1:3" x14ac:dyDescent="0.25">
      <c r="A15" s="45" t="s">
        <v>7</v>
      </c>
      <c r="B15" s="44">
        <v>1</v>
      </c>
      <c r="C15" s="139"/>
    </row>
    <row r="16" spans="1:3" ht="25.5" x14ac:dyDescent="0.25">
      <c r="A16" s="24" t="s">
        <v>22</v>
      </c>
      <c r="B16" s="43">
        <v>1</v>
      </c>
      <c r="C16" s="136"/>
    </row>
    <row r="17" spans="1:3" ht="38.25" x14ac:dyDescent="0.25">
      <c r="A17" s="24" t="s">
        <v>8</v>
      </c>
      <c r="B17" s="43">
        <v>4</v>
      </c>
      <c r="C17" s="136"/>
    </row>
    <row r="18" spans="1:3" ht="38.25" x14ac:dyDescent="0.25">
      <c r="A18" s="24" t="s">
        <v>9</v>
      </c>
      <c r="B18" s="43">
        <v>1</v>
      </c>
      <c r="C18" s="136"/>
    </row>
    <row r="19" spans="1:3" ht="43.5" customHeight="1" x14ac:dyDescent="0.25">
      <c r="A19" s="24" t="s">
        <v>0</v>
      </c>
      <c r="B19" s="43">
        <v>1</v>
      </c>
      <c r="C19" s="136"/>
    </row>
    <row r="20" spans="1:3" ht="25.5" x14ac:dyDescent="0.25">
      <c r="A20" s="30" t="s">
        <v>1</v>
      </c>
      <c r="B20" s="32">
        <f>ROUND(SUM(B15+B18+B17+B16+B19+B12),0)</f>
        <v>10</v>
      </c>
      <c r="C20" s="31">
        <f>ROUND(SUM(C15+C18+C17+C16+C19+C12),0)</f>
        <v>0</v>
      </c>
    </row>
    <row r="21" spans="1:3" ht="15" customHeight="1" x14ac:dyDescent="0.25">
      <c r="A21" s="19" t="s">
        <v>27</v>
      </c>
      <c r="B21" s="20"/>
      <c r="C21" s="31">
        <f>ROUND(C20*10%,0)</f>
        <v>0</v>
      </c>
    </row>
    <row r="22" spans="1:3" x14ac:dyDescent="0.25">
      <c r="A22" s="21" t="s">
        <v>2</v>
      </c>
      <c r="B22" s="22"/>
      <c r="C22" s="31">
        <f>ROUND((C21*19%),0)</f>
        <v>0</v>
      </c>
    </row>
    <row r="23" spans="1:3" x14ac:dyDescent="0.25">
      <c r="A23" s="21" t="s">
        <v>10</v>
      </c>
      <c r="B23" s="22"/>
      <c r="C23" s="31">
        <f>ROUND((C22+C20),0)</f>
        <v>0</v>
      </c>
    </row>
    <row r="24" spans="1:3" ht="27" customHeight="1" thickBot="1" x14ac:dyDescent="0.3">
      <c r="A24" s="33" t="s">
        <v>11</v>
      </c>
      <c r="B24" s="34"/>
      <c r="C24" s="31">
        <f>ROUND((C23*6),0)</f>
        <v>0</v>
      </c>
    </row>
    <row r="25" spans="1:3" ht="37.5" customHeight="1" x14ac:dyDescent="0.25">
      <c r="A25" s="12" t="s">
        <v>28</v>
      </c>
      <c r="B25" s="10"/>
      <c r="C25" s="11"/>
    </row>
    <row r="26" spans="1:3" ht="25.5" customHeight="1" x14ac:dyDescent="0.25">
      <c r="A26" s="12" t="s">
        <v>29</v>
      </c>
      <c r="B26" s="10"/>
      <c r="C26" s="11"/>
    </row>
    <row r="27" spans="1:3" ht="25.5" customHeight="1" thickBot="1" x14ac:dyDescent="0.3">
      <c r="A27" s="29" t="s">
        <v>23</v>
      </c>
      <c r="B27" s="13"/>
      <c r="C27" s="14"/>
    </row>
    <row r="28" spans="1:3" ht="26.25" customHeight="1" thickBot="1" x14ac:dyDescent="0.3">
      <c r="A28" s="35" t="s">
        <v>31</v>
      </c>
      <c r="B28" s="36"/>
      <c r="C28" s="37"/>
    </row>
    <row r="29" spans="1:3" ht="30" customHeight="1" thickBot="1" x14ac:dyDescent="0.3">
      <c r="A29" s="35" t="s">
        <v>32</v>
      </c>
      <c r="B29" s="36"/>
      <c r="C29" s="37"/>
    </row>
    <row r="30" spans="1:3" ht="15.75" thickBot="1" x14ac:dyDescent="0.3">
      <c r="A30" s="35" t="s">
        <v>50</v>
      </c>
      <c r="B30" s="36"/>
      <c r="C30" s="86">
        <f ca="1">TODAY()</f>
        <v>43139</v>
      </c>
    </row>
  </sheetData>
  <mergeCells count="15">
    <mergeCell ref="A28:C28"/>
    <mergeCell ref="A29:C29"/>
    <mergeCell ref="A30:B30"/>
    <mergeCell ref="A10:C10"/>
    <mergeCell ref="A13:C13"/>
    <mergeCell ref="A21:B21"/>
    <mergeCell ref="A22:B22"/>
    <mergeCell ref="A23:B23"/>
    <mergeCell ref="A24:B24"/>
    <mergeCell ref="A1:C4"/>
    <mergeCell ref="A5:C5"/>
    <mergeCell ref="B6:C6"/>
    <mergeCell ref="B7:C7"/>
    <mergeCell ref="B8:C8"/>
    <mergeCell ref="B9:C9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workbookViewId="0">
      <selection activeCell="I16" sqref="I16"/>
    </sheetView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5:I22"/>
  <sheetViews>
    <sheetView showGridLines="0" view="pageLayout" topLeftCell="A4" zoomScale="85" zoomScaleNormal="100" zoomScalePageLayoutView="85" workbookViewId="0">
      <selection activeCell="H22" sqref="H22:I22"/>
    </sheetView>
  </sheetViews>
  <sheetFormatPr baseColWidth="10" defaultRowHeight="14.25" x14ac:dyDescent="0.2"/>
  <cols>
    <col min="1" max="3" width="11.42578125" style="46"/>
    <col min="4" max="4" width="6" style="46" customWidth="1"/>
    <col min="5" max="5" width="15.7109375" style="46" customWidth="1"/>
    <col min="6" max="6" width="14.42578125" style="46" customWidth="1"/>
    <col min="7" max="7" width="14.42578125" style="46" bestFit="1" customWidth="1"/>
    <col min="8" max="8" width="17.7109375" style="46" bestFit="1" customWidth="1"/>
    <col min="9" max="9" width="18.7109375" style="46" bestFit="1" customWidth="1"/>
    <col min="10" max="16384" width="11.42578125" style="46"/>
  </cols>
  <sheetData>
    <row r="5" spans="1:9" ht="15" thickBot="1" x14ac:dyDescent="0.25"/>
    <row r="6" spans="1:9" ht="15.75" x14ac:dyDescent="0.25">
      <c r="A6" s="4" t="s">
        <v>12</v>
      </c>
      <c r="B6" s="1"/>
      <c r="C6" s="1"/>
      <c r="D6" s="1"/>
      <c r="E6" s="1"/>
      <c r="F6" s="1"/>
      <c r="G6" s="1"/>
      <c r="H6" s="1"/>
      <c r="I6" s="2"/>
    </row>
    <row r="7" spans="1:9" ht="15.75" thickBot="1" x14ac:dyDescent="0.3">
      <c r="A7" s="3" t="s">
        <v>13</v>
      </c>
      <c r="B7" s="5"/>
      <c r="C7" s="5"/>
      <c r="D7" s="5"/>
      <c r="E7" s="5"/>
      <c r="F7" s="5"/>
      <c r="G7" s="5"/>
      <c r="H7" s="5"/>
      <c r="I7" s="6"/>
    </row>
    <row r="8" spans="1:9" ht="15.75" x14ac:dyDescent="0.2">
      <c r="A8" s="62" t="s">
        <v>20</v>
      </c>
      <c r="B8" s="63"/>
      <c r="C8" s="63"/>
      <c r="D8" s="63"/>
      <c r="E8" s="63"/>
      <c r="F8" s="68">
        <f>+'1. V.A (2018)'!B6</f>
        <v>0</v>
      </c>
      <c r="G8" s="59"/>
      <c r="H8" s="59"/>
      <c r="I8" s="60"/>
    </row>
    <row r="9" spans="1:9" ht="15.75" x14ac:dyDescent="0.2">
      <c r="A9" s="64" t="s">
        <v>26</v>
      </c>
      <c r="B9" s="65"/>
      <c r="C9" s="65"/>
      <c r="D9" s="65"/>
      <c r="E9" s="65"/>
      <c r="F9" s="47">
        <f>+'1. V.A (2018)'!B7</f>
        <v>0</v>
      </c>
      <c r="G9" s="48"/>
      <c r="H9" s="48"/>
      <c r="I9" s="49"/>
    </row>
    <row r="10" spans="1:9" ht="15.75" x14ac:dyDescent="0.25">
      <c r="A10" s="64" t="s">
        <v>19</v>
      </c>
      <c r="B10" s="65"/>
      <c r="C10" s="65"/>
      <c r="D10" s="65"/>
      <c r="E10" s="65"/>
      <c r="F10" s="73">
        <f>+'1. V.A (2018)'!B8</f>
        <v>0</v>
      </c>
      <c r="G10" s="74"/>
      <c r="H10" s="74"/>
      <c r="I10" s="75"/>
    </row>
    <row r="11" spans="1:9" ht="16.5" thickBot="1" x14ac:dyDescent="0.3">
      <c r="A11" s="66" t="s">
        <v>25</v>
      </c>
      <c r="B11" s="67"/>
      <c r="C11" s="67"/>
      <c r="D11" s="67"/>
      <c r="E11" s="67"/>
      <c r="F11" s="76">
        <f>+'1. V.A (2018)'!B9</f>
        <v>0</v>
      </c>
      <c r="G11" s="77"/>
      <c r="H11" s="77"/>
      <c r="I11" s="78"/>
    </row>
    <row r="12" spans="1:9" ht="36" customHeight="1" thickBot="1" x14ac:dyDescent="0.25">
      <c r="A12" s="50" t="s">
        <v>14</v>
      </c>
      <c r="B12" s="51"/>
      <c r="C12" s="51"/>
      <c r="D12" s="51"/>
      <c r="E12" s="51"/>
      <c r="F12" s="51"/>
      <c r="G12" s="51"/>
      <c r="H12" s="51"/>
      <c r="I12" s="52"/>
    </row>
    <row r="13" spans="1:9" ht="51.75" customHeight="1" thickBot="1" x14ac:dyDescent="0.25">
      <c r="A13" s="55" t="s">
        <v>40</v>
      </c>
      <c r="B13" s="56"/>
      <c r="C13" s="56"/>
      <c r="D13" s="56"/>
      <c r="E13" s="57" t="s">
        <v>15</v>
      </c>
      <c r="F13" s="57" t="s">
        <v>39</v>
      </c>
      <c r="G13" s="57" t="s">
        <v>16</v>
      </c>
      <c r="H13" s="57" t="s">
        <v>33</v>
      </c>
      <c r="I13" s="58" t="s">
        <v>34</v>
      </c>
    </row>
    <row r="14" spans="1:9" ht="44.25" customHeight="1" x14ac:dyDescent="0.2">
      <c r="A14" s="79" t="s">
        <v>38</v>
      </c>
      <c r="B14" s="80"/>
      <c r="C14" s="80"/>
      <c r="D14" s="80"/>
      <c r="E14" s="53">
        <f>+'1. V.A (2018)'!C20</f>
        <v>0</v>
      </c>
      <c r="F14" s="53">
        <f>ROUND((E14*10%),0)</f>
        <v>0</v>
      </c>
      <c r="G14" s="53">
        <f>ROUND((F14*19%),0)</f>
        <v>0</v>
      </c>
      <c r="H14" s="53">
        <f>+G14+E14</f>
        <v>0</v>
      </c>
      <c r="I14" s="54">
        <f>+H14*8</f>
        <v>0</v>
      </c>
    </row>
    <row r="15" spans="1:9" ht="30.75" customHeight="1" x14ac:dyDescent="0.2">
      <c r="A15" s="81" t="s">
        <v>51</v>
      </c>
      <c r="B15" s="82"/>
      <c r="C15" s="82"/>
      <c r="D15" s="82"/>
      <c r="E15" s="61">
        <f>+'2. V.F (2019)'!C20</f>
        <v>0</v>
      </c>
      <c r="F15" s="53">
        <f t="shared" ref="F15:F18" si="0">ROUND((E15*10%),0)</f>
        <v>0</v>
      </c>
      <c r="G15" s="53">
        <f t="shared" ref="G15:G18" si="1">ROUND((F15*19%),0)</f>
        <v>0</v>
      </c>
      <c r="H15" s="53">
        <f t="shared" ref="H15:H18" si="2">+G15+E15</f>
        <v>0</v>
      </c>
      <c r="I15" s="54">
        <f>+H15*12</f>
        <v>0</v>
      </c>
    </row>
    <row r="16" spans="1:9" ht="33" customHeight="1" x14ac:dyDescent="0.2">
      <c r="A16" s="81" t="s">
        <v>36</v>
      </c>
      <c r="B16" s="82"/>
      <c r="C16" s="82"/>
      <c r="D16" s="82"/>
      <c r="E16" s="61">
        <f>+'3. V.F (2020)'!C20</f>
        <v>0</v>
      </c>
      <c r="F16" s="53">
        <f t="shared" si="0"/>
        <v>0</v>
      </c>
      <c r="G16" s="53">
        <f t="shared" si="1"/>
        <v>0</v>
      </c>
      <c r="H16" s="53">
        <f t="shared" si="2"/>
        <v>0</v>
      </c>
      <c r="I16" s="54">
        <f>+H16*12</f>
        <v>0</v>
      </c>
    </row>
    <row r="17" spans="1:9" ht="32.25" customHeight="1" x14ac:dyDescent="0.2">
      <c r="A17" s="81" t="s">
        <v>37</v>
      </c>
      <c r="B17" s="82"/>
      <c r="C17" s="82"/>
      <c r="D17" s="82"/>
      <c r="E17" s="61">
        <f>+'4. V.F (2021)'!C20</f>
        <v>0</v>
      </c>
      <c r="F17" s="53">
        <f t="shared" si="0"/>
        <v>0</v>
      </c>
      <c r="G17" s="53">
        <f t="shared" si="1"/>
        <v>0</v>
      </c>
      <c r="H17" s="53">
        <f t="shared" si="2"/>
        <v>0</v>
      </c>
      <c r="I17" s="54">
        <f>+H17*6</f>
        <v>0</v>
      </c>
    </row>
    <row r="18" spans="1:9" ht="30.75" customHeight="1" x14ac:dyDescent="0.2">
      <c r="A18" s="81" t="s">
        <v>17</v>
      </c>
      <c r="B18" s="82"/>
      <c r="C18" s="82"/>
      <c r="D18" s="82"/>
      <c r="E18" s="142"/>
      <c r="F18" s="143"/>
      <c r="G18" s="143"/>
      <c r="H18" s="143"/>
      <c r="I18" s="143"/>
    </row>
    <row r="19" spans="1:9" ht="15.75" thickBot="1" x14ac:dyDescent="0.3">
      <c r="A19" s="88" t="s">
        <v>35</v>
      </c>
      <c r="B19" s="89"/>
      <c r="C19" s="89"/>
      <c r="D19" s="89"/>
      <c r="E19" s="90">
        <f>SUM(E14:E18)</f>
        <v>0</v>
      </c>
      <c r="F19" s="90">
        <f>SUM(F14:F18)</f>
        <v>0</v>
      </c>
      <c r="G19" s="90">
        <f>SUM(G14:G18)</f>
        <v>0</v>
      </c>
      <c r="H19" s="90">
        <f>SUM(H14:H18)</f>
        <v>0</v>
      </c>
      <c r="I19" s="90">
        <f>SUM(I14:I18)</f>
        <v>0</v>
      </c>
    </row>
    <row r="20" spans="1:9" ht="20.25" customHeight="1" x14ac:dyDescent="0.25">
      <c r="A20" s="28" t="s">
        <v>28</v>
      </c>
      <c r="B20" s="8"/>
      <c r="C20" s="8"/>
      <c r="D20" s="8"/>
      <c r="E20" s="91"/>
      <c r="F20" s="91"/>
      <c r="G20" s="91"/>
      <c r="H20" s="91"/>
      <c r="I20" s="9"/>
    </row>
    <row r="21" spans="1:9" ht="23.25" customHeight="1" x14ac:dyDescent="0.25">
      <c r="A21" s="12" t="s">
        <v>29</v>
      </c>
      <c r="B21" s="10"/>
      <c r="C21" s="10"/>
      <c r="D21" s="10"/>
      <c r="E21" s="10"/>
      <c r="F21" s="10"/>
      <c r="G21" s="10"/>
      <c r="H21" s="10"/>
      <c r="I21" s="11"/>
    </row>
    <row r="22" spans="1:9" ht="25.5" customHeight="1" thickBot="1" x14ac:dyDescent="0.3">
      <c r="A22" s="92" t="s">
        <v>50</v>
      </c>
      <c r="B22" s="93"/>
      <c r="C22" s="93"/>
      <c r="D22" s="93"/>
      <c r="E22" s="93"/>
      <c r="F22" s="93"/>
      <c r="G22" s="93"/>
      <c r="H22" s="140">
        <f ca="1">TODAY()</f>
        <v>43139</v>
      </c>
      <c r="I22" s="141"/>
    </row>
  </sheetData>
  <mergeCells count="20">
    <mergeCell ref="A11:E11"/>
    <mergeCell ref="A12:I12"/>
    <mergeCell ref="F10:I10"/>
    <mergeCell ref="F11:I11"/>
    <mergeCell ref="H22:I22"/>
    <mergeCell ref="A22:G22"/>
    <mergeCell ref="A19:D19"/>
    <mergeCell ref="A18:D18"/>
    <mergeCell ref="A14:D14"/>
    <mergeCell ref="A15:D15"/>
    <mergeCell ref="A16:D16"/>
    <mergeCell ref="A17:D17"/>
    <mergeCell ref="A13:D13"/>
    <mergeCell ref="A6:I6"/>
    <mergeCell ref="A7:I7"/>
    <mergeCell ref="A8:E8"/>
    <mergeCell ref="A9:E9"/>
    <mergeCell ref="A10:E10"/>
    <mergeCell ref="F8:I8"/>
    <mergeCell ref="F9:I9"/>
  </mergeCells>
  <pageMargins left="0.7" right="0.7" top="0.75" bottom="0.7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G43"/>
  <sheetViews>
    <sheetView showGridLines="0" zoomScaleNormal="100" workbookViewId="0">
      <selection activeCell="M17" sqref="M17"/>
    </sheetView>
  </sheetViews>
  <sheetFormatPr baseColWidth="10" defaultRowHeight="12.75" x14ac:dyDescent="0.2"/>
  <cols>
    <col min="1" max="1" width="13.85546875" style="100" bestFit="1" customWidth="1"/>
    <col min="2" max="2" width="11.42578125" style="100"/>
    <col min="3" max="3" width="12.85546875" style="100" bestFit="1" customWidth="1"/>
    <col min="4" max="4" width="13.140625" style="100" bestFit="1" customWidth="1"/>
    <col min="5" max="5" width="18.28515625" style="100" bestFit="1" customWidth="1"/>
    <col min="6" max="16384" width="11.42578125" style="100"/>
  </cols>
  <sheetData>
    <row r="1" spans="1:6" ht="13.5" thickBot="1" x14ac:dyDescent="0.25">
      <c r="A1" s="118" t="s">
        <v>58</v>
      </c>
      <c r="B1" s="118"/>
      <c r="C1" s="118"/>
      <c r="D1" s="118"/>
      <c r="E1" s="118"/>
    </row>
    <row r="2" spans="1:6" ht="13.5" thickBot="1" x14ac:dyDescent="0.25">
      <c r="A2" s="115" t="s">
        <v>56</v>
      </c>
      <c r="B2" s="116" t="s">
        <v>55</v>
      </c>
      <c r="C2" s="116" t="s">
        <v>54</v>
      </c>
      <c r="D2" s="116" t="s">
        <v>57</v>
      </c>
      <c r="E2" s="117" t="s">
        <v>61</v>
      </c>
    </row>
    <row r="3" spans="1:6" x14ac:dyDescent="0.2">
      <c r="A3" s="105" t="s">
        <v>53</v>
      </c>
      <c r="B3" s="99">
        <v>2009</v>
      </c>
      <c r="C3" s="98">
        <v>496900</v>
      </c>
      <c r="D3" s="98"/>
      <c r="E3" s="106"/>
    </row>
    <row r="4" spans="1:6" x14ac:dyDescent="0.2">
      <c r="A4" s="105" t="s">
        <v>53</v>
      </c>
      <c r="B4" s="99">
        <v>2010</v>
      </c>
      <c r="C4" s="98">
        <v>515000</v>
      </c>
      <c r="D4" s="98">
        <f>+C4-C3</f>
        <v>18100</v>
      </c>
      <c r="E4" s="107">
        <f>+(C4/C3)-1</f>
        <v>3.6425840209297622E-2</v>
      </c>
    </row>
    <row r="5" spans="1:6" x14ac:dyDescent="0.2">
      <c r="A5" s="105" t="s">
        <v>53</v>
      </c>
      <c r="B5" s="99">
        <v>2011</v>
      </c>
      <c r="C5" s="98">
        <v>535600</v>
      </c>
      <c r="D5" s="98">
        <f t="shared" ref="D5:D15" si="0">+C5-C4</f>
        <v>20600</v>
      </c>
      <c r="E5" s="107">
        <f>+(C5/C4)-1</f>
        <v>4.0000000000000036E-2</v>
      </c>
    </row>
    <row r="6" spans="1:6" x14ac:dyDescent="0.2">
      <c r="A6" s="105" t="s">
        <v>53</v>
      </c>
      <c r="B6" s="99">
        <v>2012</v>
      </c>
      <c r="C6" s="98">
        <v>566700</v>
      </c>
      <c r="D6" s="98">
        <f t="shared" si="0"/>
        <v>31100</v>
      </c>
      <c r="E6" s="107">
        <f>+(C6/C5)-1</f>
        <v>5.8065720687079825E-2</v>
      </c>
    </row>
    <row r="7" spans="1:6" x14ac:dyDescent="0.2">
      <c r="A7" s="105" t="s">
        <v>53</v>
      </c>
      <c r="B7" s="99">
        <v>2013</v>
      </c>
      <c r="C7" s="98">
        <v>589500</v>
      </c>
      <c r="D7" s="98">
        <f t="shared" si="0"/>
        <v>22800</v>
      </c>
      <c r="E7" s="107">
        <f>+(C7/C6)-1</f>
        <v>4.0232927474854518E-2</v>
      </c>
    </row>
    <row r="8" spans="1:6" x14ac:dyDescent="0.2">
      <c r="A8" s="105" t="s">
        <v>53</v>
      </c>
      <c r="B8" s="99">
        <v>2014</v>
      </c>
      <c r="C8" s="98">
        <v>616000</v>
      </c>
      <c r="D8" s="98">
        <f t="shared" si="0"/>
        <v>26500</v>
      </c>
      <c r="E8" s="107">
        <f>+(C8/C7)-1</f>
        <v>4.495335029686176E-2</v>
      </c>
    </row>
    <row r="9" spans="1:6" x14ac:dyDescent="0.2">
      <c r="A9" s="105" t="s">
        <v>53</v>
      </c>
      <c r="B9" s="99">
        <v>2015</v>
      </c>
      <c r="C9" s="98">
        <v>644350</v>
      </c>
      <c r="D9" s="98">
        <f t="shared" si="0"/>
        <v>28350</v>
      </c>
      <c r="E9" s="107">
        <f>+(C9/C8)-1</f>
        <v>4.6022727272727382E-2</v>
      </c>
    </row>
    <row r="10" spans="1:6" x14ac:dyDescent="0.2">
      <c r="A10" s="105" t="s">
        <v>53</v>
      </c>
      <c r="B10" s="99">
        <v>2016</v>
      </c>
      <c r="C10" s="98">
        <v>689455</v>
      </c>
      <c r="D10" s="98">
        <f t="shared" si="0"/>
        <v>45105</v>
      </c>
      <c r="E10" s="107">
        <f>+(C10/C9)-1</f>
        <v>7.0000775975789464E-2</v>
      </c>
    </row>
    <row r="11" spans="1:6" x14ac:dyDescent="0.2">
      <c r="A11" s="105" t="s">
        <v>53</v>
      </c>
      <c r="B11" s="99">
        <v>2017</v>
      </c>
      <c r="C11" s="98">
        <v>737717</v>
      </c>
      <c r="D11" s="98">
        <f t="shared" si="0"/>
        <v>48262</v>
      </c>
      <c r="E11" s="107">
        <f>+(C11/C10)-1</f>
        <v>7.0000217563147782E-2</v>
      </c>
    </row>
    <row r="12" spans="1:6" x14ac:dyDescent="0.2">
      <c r="A12" s="105" t="s">
        <v>53</v>
      </c>
      <c r="B12" s="99">
        <v>2018</v>
      </c>
      <c r="C12" s="98">
        <v>781242</v>
      </c>
      <c r="D12" s="98">
        <f t="shared" si="0"/>
        <v>43525</v>
      </c>
      <c r="E12" s="107">
        <f>+(C12/C11)-1</f>
        <v>5.8999589273393438E-2</v>
      </c>
    </row>
    <row r="13" spans="1:6" x14ac:dyDescent="0.2">
      <c r="A13" s="105" t="s">
        <v>52</v>
      </c>
      <c r="B13" s="99">
        <v>2019</v>
      </c>
      <c r="C13" s="101">
        <f>+C12*1.0516</f>
        <v>821554.08720000007</v>
      </c>
      <c r="D13" s="98">
        <f>+C13-C12</f>
        <v>40312.087200000067</v>
      </c>
      <c r="E13" s="108">
        <f>AVERAGE(E4:E12)</f>
        <v>5.1633460972572424E-2</v>
      </c>
      <c r="F13" s="102"/>
    </row>
    <row r="14" spans="1:6" x14ac:dyDescent="0.2">
      <c r="A14" s="105" t="s">
        <v>52</v>
      </c>
      <c r="B14" s="99">
        <v>2020</v>
      </c>
      <c r="C14" s="103">
        <f>+(C13*E14)+C13</f>
        <v>863973.76809829858</v>
      </c>
      <c r="D14" s="98">
        <f t="shared" si="0"/>
        <v>42419.680898298509</v>
      </c>
      <c r="E14" s="108">
        <f>AVERAGE(E4:E13)</f>
        <v>5.1633460972572418E-2</v>
      </c>
    </row>
    <row r="15" spans="1:6" ht="13.5" thickBot="1" x14ac:dyDescent="0.25">
      <c r="A15" s="109" t="s">
        <v>52</v>
      </c>
      <c r="B15" s="110">
        <v>2021</v>
      </c>
      <c r="C15" s="111">
        <f>+(C14*E15)+C14</f>
        <v>908583.72393472842</v>
      </c>
      <c r="D15" s="112">
        <f t="shared" si="0"/>
        <v>44609.955836429843</v>
      </c>
      <c r="E15" s="113">
        <f>AVERAGE(E4:E14)</f>
        <v>5.1633460972572418E-2</v>
      </c>
    </row>
    <row r="18" spans="1:7" ht="3" customHeight="1" thickBot="1" x14ac:dyDescent="0.25"/>
    <row r="19" spans="1:7" ht="13.5" thickBot="1" x14ac:dyDescent="0.25">
      <c r="A19" s="127" t="s">
        <v>59</v>
      </c>
      <c r="B19" s="128"/>
      <c r="C19" s="128"/>
      <c r="D19" s="128"/>
      <c r="E19" s="129"/>
      <c r="F19" s="126"/>
      <c r="G19" s="126"/>
    </row>
    <row r="20" spans="1:7" x14ac:dyDescent="0.2">
      <c r="A20" s="104"/>
      <c r="B20" s="104"/>
      <c r="C20" s="104"/>
      <c r="D20" s="104"/>
      <c r="E20" s="104"/>
      <c r="F20" s="104"/>
      <c r="G20" s="104"/>
    </row>
    <row r="36" spans="1:7" x14ac:dyDescent="0.2">
      <c r="A36" s="119" t="s">
        <v>60</v>
      </c>
    </row>
    <row r="38" spans="1:7" ht="13.5" thickBot="1" x14ac:dyDescent="0.25"/>
    <row r="39" spans="1:7" ht="13.5" thickBot="1" x14ac:dyDescent="0.25">
      <c r="A39" s="120" t="s">
        <v>62</v>
      </c>
      <c r="B39" s="121"/>
      <c r="C39" s="121"/>
      <c r="D39" s="121"/>
      <c r="E39" s="121"/>
      <c r="F39" s="121"/>
      <c r="G39" s="122"/>
    </row>
    <row r="40" spans="1:7" ht="24.75" customHeight="1" thickBot="1" x14ac:dyDescent="0.25">
      <c r="A40" s="123" t="s">
        <v>42</v>
      </c>
      <c r="B40" s="124"/>
      <c r="C40" s="124"/>
      <c r="D40" s="124"/>
      <c r="E40" s="124"/>
      <c r="F40" s="124"/>
      <c r="G40" s="125"/>
    </row>
    <row r="41" spans="1:7" ht="27.75" customHeight="1" thickBot="1" x14ac:dyDescent="0.25">
      <c r="A41" s="123" t="s">
        <v>63</v>
      </c>
      <c r="B41" s="124"/>
      <c r="C41" s="124"/>
      <c r="D41" s="124"/>
      <c r="E41" s="124"/>
      <c r="F41" s="124"/>
      <c r="G41" s="125"/>
    </row>
    <row r="42" spans="1:7" ht="13.5" thickBot="1" x14ac:dyDescent="0.25">
      <c r="A42" s="130" t="s">
        <v>64</v>
      </c>
      <c r="B42" s="131"/>
      <c r="C42" s="131"/>
      <c r="D42" s="131"/>
      <c r="E42" s="131"/>
      <c r="F42" s="131"/>
      <c r="G42" s="132"/>
    </row>
    <row r="43" spans="1:7" ht="24.75" customHeight="1" thickBot="1" x14ac:dyDescent="0.25">
      <c r="A43" s="133" t="s">
        <v>65</v>
      </c>
      <c r="B43" s="134"/>
      <c r="C43" s="134"/>
      <c r="D43" s="134"/>
      <c r="E43" s="134"/>
      <c r="F43" s="134"/>
      <c r="G43" s="135"/>
    </row>
  </sheetData>
  <mergeCells count="6">
    <mergeCell ref="A43:G43"/>
    <mergeCell ref="A1:E1"/>
    <mergeCell ref="A39:G39"/>
    <mergeCell ref="A41:G41"/>
    <mergeCell ref="A40:G40"/>
    <mergeCell ref="A19:E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1. V.A (2018)</vt:lpstr>
      <vt:lpstr>2. V.F (2019)</vt:lpstr>
      <vt:lpstr>3. V.F (2020)</vt:lpstr>
      <vt:lpstr>4. V.F (2021)</vt:lpstr>
      <vt:lpstr>5. medios tecnológicos</vt:lpstr>
      <vt:lpstr>6. Resumen general</vt:lpstr>
      <vt:lpstr>7. Supuestos Económicos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 Castro</dc:creator>
  <cp:lastModifiedBy>Jimmy Castro</cp:lastModifiedBy>
  <dcterms:created xsi:type="dcterms:W3CDTF">2018-02-08T13:38:39Z</dcterms:created>
  <dcterms:modified xsi:type="dcterms:W3CDTF">2018-02-08T20:58:32Z</dcterms:modified>
</cp:coreProperties>
</file>