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tabRatio="676" firstSheet="1" activeTab="4"/>
  </bookViews>
  <sheets>
    <sheet name="Cantidades" sheetId="1" state="hidden" r:id="rId1"/>
    <sheet name="IMPRESIÓN" sheetId="2" r:id="rId2"/>
    <sheet name="EMPAQUE" sheetId="3" r:id="rId3"/>
    <sheet name="DISTRIBUCIÓN" sheetId="5" r:id="rId4"/>
    <sheet name="COTIZACIONES DE REFERENCIA" sheetId="7" r:id="rId5"/>
  </sheets>
  <calcPr calcId="124519"/>
</workbook>
</file>

<file path=xl/calcChain.xml><?xml version="1.0" encoding="utf-8"?>
<calcChain xmlns="http://schemas.openxmlformats.org/spreadsheetml/2006/main">
  <c r="AC28" i="2"/>
  <c r="AC29"/>
  <c r="AC30"/>
  <c r="AC31"/>
  <c r="AC32"/>
  <c r="AC33"/>
  <c r="AC34"/>
  <c r="AC35"/>
  <c r="AC36"/>
  <c r="AC37"/>
  <c r="AC38"/>
  <c r="AC39"/>
  <c r="AC40"/>
  <c r="AC41"/>
  <c r="AC42"/>
  <c r="AC43"/>
  <c r="AC44"/>
  <c r="E15" i="7"/>
  <c r="H15" s="1"/>
  <c r="H22" s="1"/>
  <c r="M8" i="2"/>
  <c r="F8" i="3"/>
  <c r="I8" s="1"/>
  <c r="I14" s="1"/>
  <c r="D9" i="7" l="1"/>
  <c r="I9" s="1"/>
  <c r="AC9" i="2"/>
  <c r="AC10"/>
  <c r="AC11"/>
  <c r="AC12"/>
  <c r="AC13"/>
  <c r="AC14"/>
  <c r="AC15"/>
  <c r="AC16"/>
  <c r="AC17"/>
  <c r="AC18"/>
  <c r="AC19"/>
  <c r="AC20"/>
  <c r="AC21"/>
  <c r="AC22"/>
  <c r="AC23"/>
  <c r="AC24"/>
  <c r="AC25"/>
  <c r="AC26"/>
  <c r="AC27"/>
  <c r="AC8"/>
  <c r="P8" i="3"/>
  <c r="P9"/>
  <c r="P10"/>
  <c r="H14" i="5"/>
  <c r="F8"/>
  <c r="F9" s="1"/>
  <c r="D27" i="2" s="1"/>
  <c r="H16" i="5"/>
  <c r="H15"/>
  <c r="P11" i="3" l="1"/>
  <c r="AC45" i="2"/>
  <c r="I10" i="7"/>
  <c r="I14" i="5"/>
  <c r="I17" s="1"/>
  <c r="D28" i="2" s="1"/>
  <c r="D24"/>
  <c r="D25"/>
  <c r="D22" l="1"/>
  <c r="W10"/>
  <c r="T9"/>
  <c r="W9" s="1"/>
  <c r="W8"/>
  <c r="P10"/>
  <c r="M9"/>
  <c r="P9" s="1"/>
  <c r="P8"/>
  <c r="D9"/>
  <c r="I9" s="1"/>
  <c r="D8"/>
  <c r="I8" s="1"/>
  <c r="W11" l="1"/>
  <c r="H12" i="1"/>
  <c r="H17"/>
  <c r="R17"/>
  <c r="R16"/>
  <c r="N11"/>
  <c r="N9"/>
  <c r="R9"/>
  <c r="H8"/>
  <c r="H6"/>
  <c r="N10"/>
  <c r="N8"/>
  <c r="N7"/>
  <c r="N6"/>
  <c r="R14"/>
  <c r="R11"/>
  <c r="R15"/>
  <c r="R12"/>
  <c r="R6"/>
  <c r="R7"/>
  <c r="R13"/>
  <c r="R10"/>
  <c r="R8"/>
  <c r="D21"/>
  <c r="D17"/>
  <c r="D13"/>
  <c r="D9"/>
  <c r="D21" i="2" l="1"/>
  <c r="P12"/>
  <c r="D20" s="1"/>
  <c r="I10"/>
  <c r="D19" l="1"/>
  <c r="C31" s="1"/>
</calcChain>
</file>

<file path=xl/sharedStrings.xml><?xml version="1.0" encoding="utf-8"?>
<sst xmlns="http://schemas.openxmlformats.org/spreadsheetml/2006/main" count="263" uniqueCount="135">
  <si>
    <t>Datos 2011</t>
  </si>
  <si>
    <t>Proyeccion 2012</t>
  </si>
  <si>
    <t>Saber 11 -1</t>
  </si>
  <si>
    <t>Citados</t>
  </si>
  <si>
    <t>Salones</t>
  </si>
  <si>
    <t>Sitios</t>
  </si>
  <si>
    <t>Saber 11-2</t>
  </si>
  <si>
    <t>Saber Pro - 1</t>
  </si>
  <si>
    <t>Saber Pro -2</t>
  </si>
  <si>
    <t>Cantidad</t>
  </si>
  <si>
    <t># Cambios</t>
  </si>
  <si>
    <t># Páginas</t>
  </si>
  <si>
    <t>Plano Arquitectura</t>
  </si>
  <si>
    <t>Acta de sesión</t>
  </si>
  <si>
    <t>Certificado de asistencia</t>
  </si>
  <si>
    <t>Hoja de operaciones</t>
  </si>
  <si>
    <t>OTROS MATERIALES</t>
  </si>
  <si>
    <t>Hoja de respuesta</t>
  </si>
  <si>
    <t>HOJAS DE RESPUESTAS</t>
  </si>
  <si>
    <t>CUADERNILLOS UTILIZADOS DURANTE 2011</t>
  </si>
  <si>
    <t>PROYECCIÓN</t>
  </si>
  <si>
    <t>Rejilla Arquitectura</t>
  </si>
  <si>
    <t>24,30,36</t>
  </si>
  <si>
    <t>INSTRUMENTO</t>
  </si>
  <si>
    <t>CANTIDAD</t>
  </si>
  <si>
    <t>PRUEBA</t>
  </si>
  <si>
    <t>CUADERNILLOS</t>
  </si>
  <si>
    <t>TIPO DE HOJA</t>
  </si>
  <si>
    <t>VALOR UNITARIO</t>
  </si>
  <si>
    <t>TIPO</t>
  </si>
  <si>
    <t>PISA</t>
  </si>
  <si>
    <t>Cuadernillo</t>
  </si>
  <si>
    <t>Cuestionario</t>
  </si>
  <si>
    <t>Acta de sesión Cuadernillos</t>
  </si>
  <si>
    <t>Acta de sesión Cuestionarios</t>
  </si>
  <si>
    <t>-</t>
  </si>
  <si>
    <t>Cuadernillo Plegado</t>
  </si>
  <si>
    <t>Cuadernillo Cosido Carta</t>
  </si>
  <si>
    <t>Cuadernillo de Respuesta Abierta</t>
  </si>
  <si>
    <t>VALOR TOTAL</t>
  </si>
  <si>
    <t>TOTAL</t>
  </si>
  <si>
    <t xml:space="preserve">VALOR TOTAL </t>
  </si>
  <si>
    <t>VALOR TOTAL POR PRUEBA</t>
  </si>
  <si>
    <t>Saber 3°, 5° y 9°</t>
  </si>
  <si>
    <t>Cuadernillo de preguntas</t>
  </si>
  <si>
    <t>Cuadernillo con espacio para respuestas</t>
  </si>
  <si>
    <t>Hoja de respuesta A</t>
  </si>
  <si>
    <t>Hoja de respuesta B</t>
  </si>
  <si>
    <t>Rotulo acta</t>
  </si>
  <si>
    <t>Planilla de control cuestionario de factores asociados</t>
  </si>
  <si>
    <t>ELEMENTO</t>
  </si>
  <si>
    <t>Recibo de transporte</t>
  </si>
  <si>
    <t>IVA (SI APLICA)</t>
  </si>
  <si>
    <t>CANTIDADES SABER 359</t>
  </si>
  <si>
    <t>TIPO DE KIT</t>
  </si>
  <si>
    <t>Saber 359</t>
  </si>
  <si>
    <t>KIT DELEGADO</t>
  </si>
  <si>
    <t>KIT COORDINADOR DE MUNICIPIO/DEPARTAMENTO</t>
  </si>
  <si>
    <t>KIT DEL MONITOR</t>
  </si>
  <si>
    <t>CANT. POR ELEMENTO</t>
  </si>
  <si>
    <t>VALOR UNITARIO DEL PAQUETE</t>
  </si>
  <si>
    <t>Cosido carta</t>
  </si>
  <si>
    <t>Hoja de respuestas tipo A</t>
  </si>
  <si>
    <t>Hoja de respuestas tipo B</t>
  </si>
  <si>
    <t>CANTIDAD A EMPACAR</t>
  </si>
  <si>
    <t>EMPAQUE DE MATERIAL DE EXAMEN</t>
  </si>
  <si>
    <t>EMPAQUE DE MATERIAL DE KITS</t>
  </si>
  <si>
    <t>DISTRIBUCIÓN, RECOLECCIÓN, CUSTODIA Y ALMACENAMIENTO MATERIAL DE EXAMEN</t>
  </si>
  <si>
    <t>CANTIDAD DE PAQUETES</t>
  </si>
  <si>
    <t>VALOR UNITARIO POR PRUEBA</t>
  </si>
  <si>
    <t>TOTAL DISTRIBUCIÓN MATERIAL DE EXAMEN</t>
  </si>
  <si>
    <t>DISTRIBUCIÓN KITS</t>
  </si>
  <si>
    <t xml:space="preserve">ENTREGADO EN </t>
  </si>
  <si>
    <t>VALOR TOTAL POR KIT</t>
  </si>
  <si>
    <t>Bogotá</t>
  </si>
  <si>
    <t>TOTAL DISTRIBUCIÓN KITS</t>
  </si>
  <si>
    <t>CONCEPTO</t>
  </si>
  <si>
    <t>VALOR MENSUAL DESPUÉS DE LOS 4 MESES INICIALES DE CUSTODIA</t>
  </si>
  <si>
    <t>ALMACENAMIENTO DEL MATERIAL DE EXAMEN BAJO CONDICIONES DE SEGURIDAD ESPECIFICADAS EN EL ANEXO TÉCNICO</t>
  </si>
  <si>
    <t>Factores asociados</t>
  </si>
  <si>
    <t>MATERIAL DE KITS DE APLICACIÓN</t>
  </si>
  <si>
    <t>TOTAL OFERTA ECONOMICA</t>
  </si>
  <si>
    <t>Total Cuadernillos</t>
  </si>
  <si>
    <t>Total Hojas de Respuesta</t>
  </si>
  <si>
    <t>Total otros materiales</t>
  </si>
  <si>
    <t>Total impresión Kits</t>
  </si>
  <si>
    <t>Total empaque material de examen</t>
  </si>
  <si>
    <t>Total empaque de kits</t>
  </si>
  <si>
    <t>Total Distribución material de examen</t>
  </si>
  <si>
    <t>Total Distribución kits</t>
  </si>
  <si>
    <t># Cambios/ tipologías/ formas</t>
  </si>
  <si>
    <t>RESUMEN</t>
  </si>
  <si>
    <t>Nota: las cotizaciones presentadas en la siguiente Hoja no serán tenidas en cuenta en la oferta económica. Se tendrán como referencia en caso de que el ICFES desida optar por alguna de las variaciones contempladas en esta hoja</t>
  </si>
  <si>
    <t>TIPO DE ENSAMBLE POR USUARIO</t>
  </si>
  <si>
    <t>Factores asociados padres de familia</t>
  </si>
  <si>
    <t>Grado</t>
  </si>
  <si>
    <t>5 y 9</t>
  </si>
  <si>
    <t>Ciudades descritas en el Anexo Técnico. Tabla "Municipios de entrega de kits de delegado"</t>
  </si>
  <si>
    <t>Formato para recepción de informes</t>
  </si>
  <si>
    <t>Biblia (personalizada a sede delegado)</t>
  </si>
  <si>
    <t>Instrucciones de llegada</t>
  </si>
  <si>
    <t>Ruta del recorrido de las sedes jornadas a visitar (Varía según monitor)</t>
  </si>
  <si>
    <t>Instrucciones de llegada a cada sede jornada a visitar (Varía según monitor)</t>
  </si>
  <si>
    <t>Cumplido de comisión</t>
  </si>
  <si>
    <t>Formato de nombramiento aplicador / Coordinador salones (X 2 copias)</t>
  </si>
  <si>
    <t>Formato de nombramiento monitor</t>
  </si>
  <si>
    <t>Informe de la DIAN</t>
  </si>
  <si>
    <t>Formato de nómina</t>
  </si>
  <si>
    <t>Acta de compromiso del delegado</t>
  </si>
  <si>
    <t>Acta de compromiso del coordinador salones</t>
  </si>
  <si>
    <t>Acta de compromiso del aplicador</t>
  </si>
  <si>
    <t>Acta de compromiso del monitor</t>
  </si>
  <si>
    <t>Manual de procedimientos del Delegado</t>
  </si>
  <si>
    <t>Manual de procedimientos del Coordinador de Salones</t>
  </si>
  <si>
    <t>Manual de procedimientos del Aplicador</t>
  </si>
  <si>
    <t>Manual de procedimientos del Monitor</t>
  </si>
  <si>
    <t>Formato de Monitoreo</t>
  </si>
  <si>
    <t>Instrucciones específicas sobre aplicación Saber 3, 5 y 9 - 2012</t>
  </si>
  <si>
    <t>Listado de asistencia y asignación de cuadernillos (Anexo 1)</t>
  </si>
  <si>
    <t>Planilla de entrega de material de examen y control de tiempos (Anexo 2)</t>
  </si>
  <si>
    <t>Informe del Delegado (Anexo 3)</t>
  </si>
  <si>
    <t>Formato de Preguntas dudosas (Anexo 4)</t>
  </si>
  <si>
    <t>Cuadro de tiempos G3° (Gigante)</t>
  </si>
  <si>
    <t>Cuadro de tiempos G5° y G9°(Gigante)</t>
  </si>
  <si>
    <t>Hoja de respuestas G3 (Gigante)</t>
  </si>
  <si>
    <t>Hoja de respuestas G5 (Gigante)</t>
  </si>
  <si>
    <t>Hoja de respuestas G9 (Gigante)</t>
  </si>
  <si>
    <t>Preguntas socio-demográficas (Gigante)</t>
  </si>
  <si>
    <t>Instrucciones para diligenciamiento cuestionario de Estudiantes - (Gigante)</t>
  </si>
  <si>
    <t>Instrucciones para diligenciamiento de cuestionario de factores asociados (Gigante)</t>
  </si>
  <si>
    <t>Credencial Delegado</t>
  </si>
  <si>
    <t>Credencial Coordinador salones</t>
  </si>
  <si>
    <t>Credencial Aplicador</t>
  </si>
  <si>
    <t>Credencial Monitor</t>
  </si>
  <si>
    <t>FORMATO 3 - OFERTA ECONOMICA</t>
  </si>
</sst>
</file>

<file path=xl/styles.xml><?xml version="1.0" encoding="utf-8"?>
<styleSheet xmlns="http://schemas.openxmlformats.org/spreadsheetml/2006/main">
  <numFmts count="8">
    <numFmt numFmtId="6" formatCode="&quot;$&quot;\ #,##0_);[Red]\(&quot;$&quot;\ #,##0\)"/>
    <numFmt numFmtId="44" formatCode="_(&quot;$&quot;\ * #,##0.00_);_(&quot;$&quot;\ * \(#,##0.00\);_(&quot;$&quot;\ * &quot;-&quot;??_);_(@_)"/>
    <numFmt numFmtId="164" formatCode="_-* #,##0.00\ _€_-;\-* #,##0.00\ _€_-;_-* &quot;-&quot;??\ _€_-;_-@_-"/>
    <numFmt numFmtId="165" formatCode="_-* #,##0\ _€_-;\-* #,##0\ _€_-;_-* &quot;-&quot;??\ _€_-;_-@_-"/>
    <numFmt numFmtId="166" formatCode="[$$-240A]\ #,##0"/>
    <numFmt numFmtId="167" formatCode="_(&quot;$&quot;\ * #,##0_);_(&quot;$&quot;\ * \(#,##0\);_(&quot;$&quot;\ * &quot;-&quot;??_);_(@_)"/>
    <numFmt numFmtId="168" formatCode="_-[$$-240A]\ * #,##0_ ;_-[$$-240A]\ * \-#,##0\ ;_-[$$-240A]\ * &quot;-&quot;??_ ;_-@_ "/>
    <numFmt numFmtId="169" formatCode="_ [$$-2C0A]\ * #,##0_ ;_ [$$-2C0A]\ * \-#,##0_ ;_ [$$-2C0A]\ * &quot;-&quot;??_ ;_ @_ "/>
  </numFmts>
  <fonts count="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12"/>
      <color theme="1"/>
      <name val="Calibri"/>
      <family val="2"/>
      <scheme val="minor"/>
    </font>
    <font>
      <b/>
      <sz val="16"/>
      <color rgb="FFFF0000"/>
      <name val="Calibri"/>
      <family val="2"/>
      <scheme val="minor"/>
    </font>
    <font>
      <sz val="10"/>
      <color theme="1"/>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249977111117893"/>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theme="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177">
    <xf numFmtId="0" fontId="0" fillId="0" borderId="0" xfId="0"/>
    <xf numFmtId="0" fontId="3" fillId="0" borderId="2" xfId="0" applyFont="1" applyBorder="1"/>
    <xf numFmtId="0" fontId="3" fillId="0" borderId="3" xfId="0" applyFont="1" applyBorder="1"/>
    <xf numFmtId="0" fontId="3" fillId="0" borderId="0" xfId="0" applyFont="1"/>
    <xf numFmtId="0" fontId="3" fillId="0" borderId="0" xfId="0" applyFont="1" applyBorder="1" applyAlignment="1"/>
    <xf numFmtId="0" fontId="0" fillId="0" borderId="11" xfId="0" applyBorder="1"/>
    <xf numFmtId="0" fontId="0" fillId="0" borderId="11" xfId="0" applyBorder="1" applyAlignment="1">
      <alignment horizontal="center"/>
    </xf>
    <xf numFmtId="0" fontId="0" fillId="0" borderId="0" xfId="0" applyBorder="1"/>
    <xf numFmtId="165" fontId="0" fillId="0" borderId="11" xfId="1" applyNumberFormat="1" applyFont="1" applyBorder="1"/>
    <xf numFmtId="0" fontId="0" fillId="0" borderId="0" xfId="0" applyBorder="1" applyAlignment="1">
      <alignment horizontal="center"/>
    </xf>
    <xf numFmtId="0" fontId="3" fillId="0" borderId="11" xfId="0" applyFont="1" applyBorder="1" applyAlignment="1">
      <alignment wrapText="1"/>
    </xf>
    <xf numFmtId="0" fontId="3" fillId="0" borderId="11" xfId="0" applyFont="1" applyBorder="1" applyAlignment="1"/>
    <xf numFmtId="0" fontId="0" fillId="0" borderId="11" xfId="0" applyBorder="1" applyAlignment="1">
      <alignment wrapText="1"/>
    </xf>
    <xf numFmtId="0" fontId="0" fillId="0" borderId="0" xfId="0" applyFont="1"/>
    <xf numFmtId="0" fontId="0" fillId="0" borderId="0" xfId="0" applyFont="1" applyAlignment="1">
      <alignment horizontal="center"/>
    </xf>
    <xf numFmtId="0" fontId="0" fillId="0" borderId="1" xfId="0" applyFont="1" applyBorder="1" applyAlignment="1">
      <alignment horizontal="center"/>
    </xf>
    <xf numFmtId="3" fontId="4" fillId="0" borderId="3" xfId="0" applyNumberFormat="1" applyFont="1" applyBorder="1" applyAlignment="1">
      <alignment horizontal="right"/>
    </xf>
    <xf numFmtId="3" fontId="4" fillId="0" borderId="3" xfId="0" applyNumberFormat="1" applyFont="1" applyBorder="1"/>
    <xf numFmtId="0" fontId="0" fillId="0" borderId="4" xfId="0" applyFont="1" applyBorder="1"/>
    <xf numFmtId="3" fontId="4" fillId="0" borderId="6" xfId="0" applyNumberFormat="1" applyFont="1" applyBorder="1" applyAlignment="1">
      <alignment horizontal="right"/>
    </xf>
    <xf numFmtId="3" fontId="4" fillId="0" borderId="6" xfId="0" applyNumberFormat="1" applyFont="1" applyBorder="1"/>
    <xf numFmtId="3" fontId="4" fillId="0" borderId="8" xfId="0" applyNumberFormat="1" applyFont="1" applyBorder="1"/>
    <xf numFmtId="3" fontId="4" fillId="0" borderId="5" xfId="0" applyNumberFormat="1" applyFont="1" applyBorder="1"/>
    <xf numFmtId="3" fontId="4" fillId="0" borderId="9" xfId="0" applyNumberFormat="1" applyFont="1" applyBorder="1" applyAlignment="1">
      <alignment horizontal="right"/>
    </xf>
    <xf numFmtId="0" fontId="0" fillId="0" borderId="6" xfId="0" applyFont="1" applyBorder="1"/>
    <xf numFmtId="3" fontId="4" fillId="0" borderId="0" xfId="0" applyNumberFormat="1" applyFont="1" applyBorder="1" applyAlignment="1">
      <alignment horizontal="right"/>
    </xf>
    <xf numFmtId="0" fontId="0" fillId="0" borderId="7" xfId="0" applyFont="1" applyBorder="1"/>
    <xf numFmtId="3" fontId="4" fillId="0" borderId="10" xfId="0" applyNumberFormat="1" applyFont="1" applyBorder="1" applyAlignment="1">
      <alignment horizontal="right"/>
    </xf>
    <xf numFmtId="3" fontId="4" fillId="0" borderId="7" xfId="0" applyNumberFormat="1" applyFont="1" applyBorder="1"/>
    <xf numFmtId="0" fontId="0" fillId="0" borderId="11" xfId="0" applyBorder="1" applyAlignment="1">
      <alignment horizontal="right"/>
    </xf>
    <xf numFmtId="0" fontId="0" fillId="0" borderId="0" xfId="0" applyAlignment="1">
      <alignment horizontal="center"/>
    </xf>
    <xf numFmtId="1" fontId="0" fillId="0" borderId="0" xfId="0" applyNumberFormat="1" applyBorder="1" applyAlignment="1">
      <alignment horizontal="right"/>
    </xf>
    <xf numFmtId="0" fontId="0" fillId="0" borderId="0" xfId="0" applyBorder="1" applyAlignment="1">
      <alignment horizontal="right"/>
    </xf>
    <xf numFmtId="0" fontId="0" fillId="0" borderId="11" xfId="0" applyFill="1" applyBorder="1" applyAlignment="1">
      <alignment horizontal="center"/>
    </xf>
    <xf numFmtId="0" fontId="0" fillId="0" borderId="11" xfId="0" applyFill="1" applyBorder="1"/>
    <xf numFmtId="165" fontId="0" fillId="0" borderId="11" xfId="1" applyNumberFormat="1" applyFont="1" applyFill="1" applyBorder="1"/>
    <xf numFmtId="1" fontId="0" fillId="0" borderId="0" xfId="0" applyNumberFormat="1"/>
    <xf numFmtId="0" fontId="0" fillId="3" borderId="13" xfId="0" applyFill="1" applyBorder="1" applyAlignment="1">
      <alignment horizontal="center" vertical="center" wrapText="1"/>
    </xf>
    <xf numFmtId="0" fontId="0" fillId="0" borderId="0" xfId="0" applyBorder="1" applyAlignment="1"/>
    <xf numFmtId="44" fontId="0" fillId="0" borderId="0" xfId="2" applyFont="1" applyBorder="1" applyAlignment="1"/>
    <xf numFmtId="0" fontId="3" fillId="0" borderId="0" xfId="0" applyFont="1" applyBorder="1" applyAlignment="1">
      <alignment vertical="center" wrapText="1"/>
    </xf>
    <xf numFmtId="0" fontId="3" fillId="0" borderId="11" xfId="0" applyFont="1" applyBorder="1" applyAlignment="1">
      <alignment horizontal="center" vertical="center" wrapText="1"/>
    </xf>
    <xf numFmtId="44" fontId="0" fillId="0" borderId="11" xfId="2" applyFont="1" applyBorder="1" applyAlignment="1">
      <alignment horizontal="right"/>
    </xf>
    <xf numFmtId="0" fontId="0" fillId="0" borderId="11" xfId="0" applyBorder="1" applyAlignment="1">
      <alignment horizontal="center"/>
    </xf>
    <xf numFmtId="0" fontId="0" fillId="0" borderId="11" xfId="0" applyBorder="1" applyAlignment="1">
      <alignment horizontal="center" wrapText="1"/>
    </xf>
    <xf numFmtId="0" fontId="0" fillId="6" borderId="11" xfId="0" applyFill="1" applyBorder="1" applyAlignment="1">
      <alignment horizontal="center" vertical="center" wrapText="1"/>
    </xf>
    <xf numFmtId="166" fontId="3" fillId="7" borderId="11" xfId="0" applyNumberFormat="1" applyFont="1" applyFill="1" applyBorder="1"/>
    <xf numFmtId="0" fontId="0" fillId="0" borderId="14" xfId="0" applyFill="1" applyBorder="1" applyAlignment="1">
      <alignment horizontal="center" vertical="center" wrapText="1"/>
    </xf>
    <xf numFmtId="0" fontId="0" fillId="0" borderId="11" xfId="0" applyBorder="1" applyAlignment="1">
      <alignment horizontal="center" vertical="center"/>
    </xf>
    <xf numFmtId="167" fontId="1" fillId="0" borderId="11" xfId="2" applyNumberFormat="1" applyFont="1" applyBorder="1" applyAlignment="1">
      <alignment horizontal="center" vertical="center"/>
    </xf>
    <xf numFmtId="167" fontId="1" fillId="0" borderId="11" xfId="2" applyNumberFormat="1" applyFont="1" applyBorder="1" applyAlignment="1">
      <alignment vertical="center"/>
    </xf>
    <xf numFmtId="0" fontId="4" fillId="0" borderId="0" xfId="0" applyFont="1" applyAlignment="1">
      <alignment horizontal="justify"/>
    </xf>
    <xf numFmtId="0" fontId="0" fillId="8" borderId="11" xfId="0" applyFill="1" applyBorder="1" applyAlignment="1">
      <alignment horizontal="center" vertical="center" wrapText="1"/>
    </xf>
    <xf numFmtId="0" fontId="3" fillId="0" borderId="11" xfId="0" applyFont="1" applyFill="1" applyBorder="1" applyAlignment="1">
      <alignment horizontal="center"/>
    </xf>
    <xf numFmtId="0" fontId="0" fillId="0" borderId="11" xfId="0" applyFill="1" applyBorder="1" applyAlignment="1"/>
    <xf numFmtId="0" fontId="0" fillId="0" borderId="0" xfId="0" applyFill="1" applyBorder="1"/>
    <xf numFmtId="166" fontId="3" fillId="9" borderId="11" xfId="0" applyNumberFormat="1" applyFont="1" applyFill="1" applyBorder="1" applyAlignment="1">
      <alignment horizontal="center" vertical="center" wrapText="1"/>
    </xf>
    <xf numFmtId="166" fontId="3" fillId="9" borderId="12" xfId="0" applyNumberFormat="1" applyFont="1" applyFill="1" applyBorder="1" applyAlignment="1">
      <alignment horizontal="center" vertical="center" wrapText="1"/>
    </xf>
    <xf numFmtId="0" fontId="0" fillId="9" borderId="11" xfId="0" applyFill="1" applyBorder="1" applyAlignment="1">
      <alignment horizontal="center" vertical="center" wrapText="1"/>
    </xf>
    <xf numFmtId="167" fontId="3" fillId="9" borderId="11" xfId="2" applyNumberFormat="1" applyFont="1" applyFill="1" applyBorder="1" applyAlignment="1">
      <alignment vertical="center"/>
    </xf>
    <xf numFmtId="166" fontId="3" fillId="9" borderId="11" xfId="0" applyNumberFormat="1" applyFont="1" applyFill="1" applyBorder="1" applyAlignment="1">
      <alignment horizontal="center"/>
    </xf>
    <xf numFmtId="166" fontId="3" fillId="9" borderId="11" xfId="0" applyNumberFormat="1" applyFont="1" applyFill="1" applyBorder="1"/>
    <xf numFmtId="0" fontId="0" fillId="8" borderId="15" xfId="0" applyFill="1" applyBorder="1" applyAlignment="1">
      <alignment horizontal="center" vertical="center" wrapText="1"/>
    </xf>
    <xf numFmtId="165" fontId="0" fillId="0" borderId="11" xfId="1" applyNumberFormat="1" applyFont="1" applyBorder="1" applyAlignment="1">
      <alignment horizontal="center" vertical="center"/>
    </xf>
    <xf numFmtId="167" fontId="0" fillId="0" borderId="11" xfId="2" applyNumberFormat="1" applyFont="1" applyBorder="1" applyAlignment="1">
      <alignment horizontal="center" vertical="center"/>
    </xf>
    <xf numFmtId="0" fontId="0" fillId="0" borderId="11" xfId="0" applyFill="1" applyBorder="1" applyAlignment="1">
      <alignment horizontal="center" vertical="center" wrapText="1"/>
    </xf>
    <xf numFmtId="0" fontId="3" fillId="0" borderId="0" xfId="0" applyFont="1" applyFill="1" applyBorder="1" applyAlignment="1"/>
    <xf numFmtId="0" fontId="0" fillId="0" borderId="13" xfId="0" applyFill="1" applyBorder="1" applyAlignment="1">
      <alignment horizontal="center" vertical="center" wrapText="1"/>
    </xf>
    <xf numFmtId="0" fontId="3" fillId="0" borderId="0" xfId="0" applyFont="1" applyFill="1" applyBorder="1" applyAlignment="1">
      <alignment wrapText="1"/>
    </xf>
    <xf numFmtId="0" fontId="0" fillId="0" borderId="0" xfId="0" applyFill="1" applyBorder="1" applyAlignment="1">
      <alignment horizontal="right"/>
    </xf>
    <xf numFmtId="44" fontId="0" fillId="0" borderId="0" xfId="2" applyFont="1" applyFill="1" applyBorder="1" applyAlignment="1">
      <alignment horizontal="right"/>
    </xf>
    <xf numFmtId="169" fontId="0" fillId="0" borderId="11" xfId="0" applyNumberFormat="1" applyFill="1" applyBorder="1" applyAlignment="1">
      <alignment horizontal="right"/>
    </xf>
    <xf numFmtId="167" fontId="0" fillId="0" borderId="11" xfId="2" applyNumberFormat="1" applyFont="1" applyBorder="1" applyAlignment="1">
      <alignment horizontal="right"/>
    </xf>
    <xf numFmtId="167" fontId="0" fillId="0" borderId="11" xfId="0" applyNumberFormat="1" applyBorder="1"/>
    <xf numFmtId="167" fontId="0" fillId="0" borderId="13" xfId="0" applyNumberFormat="1" applyFill="1" applyBorder="1"/>
    <xf numFmtId="166" fontId="3" fillId="7" borderId="11" xfId="0" applyNumberFormat="1" applyFont="1" applyFill="1" applyBorder="1" applyAlignment="1"/>
    <xf numFmtId="166" fontId="0" fillId="8" borderId="11" xfId="0" applyNumberFormat="1" applyFont="1" applyFill="1" applyBorder="1" applyAlignment="1">
      <alignment horizontal="center" vertical="center" wrapText="1"/>
    </xf>
    <xf numFmtId="0" fontId="3" fillId="0" borderId="0" xfId="0" applyFont="1" applyBorder="1" applyAlignment="1">
      <alignment vertical="center"/>
    </xf>
    <xf numFmtId="0" fontId="0" fillId="0" borderId="15" xfId="0" applyBorder="1" applyAlignment="1">
      <alignment horizontal="center" vertical="center"/>
    </xf>
    <xf numFmtId="167" fontId="3" fillId="6" borderId="11" xfId="0" applyNumberFormat="1" applyFont="1" applyFill="1" applyBorder="1"/>
    <xf numFmtId="0" fontId="3" fillId="0" borderId="22" xfId="0" applyFont="1" applyFill="1" applyBorder="1" applyAlignment="1"/>
    <xf numFmtId="0" fontId="3" fillId="0" borderId="23" xfId="0" applyFont="1" applyFill="1" applyBorder="1" applyAlignment="1"/>
    <xf numFmtId="167" fontId="0" fillId="0" borderId="23" xfId="0" applyNumberFormat="1" applyFont="1" applyFill="1" applyBorder="1" applyAlignment="1"/>
    <xf numFmtId="0" fontId="3" fillId="0" borderId="22" xfId="0" applyFont="1" applyBorder="1" applyAlignment="1"/>
    <xf numFmtId="167" fontId="0" fillId="0" borderId="23" xfId="0" applyNumberFormat="1" applyFont="1" applyBorder="1" applyAlignment="1"/>
    <xf numFmtId="167" fontId="0" fillId="0" borderId="23" xfId="0" applyNumberFormat="1" applyFont="1" applyBorder="1"/>
    <xf numFmtId="0" fontId="0" fillId="0" borderId="22" xfId="0" applyBorder="1"/>
    <xf numFmtId="0" fontId="0" fillId="0" borderId="23" xfId="0" applyBorder="1"/>
    <xf numFmtId="0" fontId="3" fillId="0" borderId="20" xfId="0" applyFont="1" applyBorder="1" applyAlignment="1"/>
    <xf numFmtId="167" fontId="0" fillId="0" borderId="21" xfId="0" applyNumberFormat="1" applyFont="1" applyBorder="1" applyAlignment="1"/>
    <xf numFmtId="169" fontId="0" fillId="0" borderId="11" xfId="0" applyNumberFormat="1" applyFont="1" applyFill="1" applyBorder="1" applyAlignment="1">
      <alignment horizontal="right"/>
    </xf>
    <xf numFmtId="169" fontId="0" fillId="0" borderId="11" xfId="0" applyNumberFormat="1" applyFont="1" applyFill="1" applyBorder="1" applyAlignment="1"/>
    <xf numFmtId="167" fontId="0" fillId="0" borderId="11" xfId="0" applyNumberFormat="1" applyFill="1" applyBorder="1"/>
    <xf numFmtId="167" fontId="1" fillId="0" borderId="11" xfId="2" applyNumberFormat="1" applyFont="1" applyFill="1" applyBorder="1"/>
    <xf numFmtId="167" fontId="0" fillId="0" borderId="11" xfId="0" applyNumberFormat="1" applyFill="1" applyBorder="1" applyAlignment="1">
      <alignment horizontal="right"/>
    </xf>
    <xf numFmtId="167" fontId="3" fillId="0" borderId="11" xfId="0" applyNumberFormat="1" applyFont="1" applyFill="1" applyBorder="1" applyAlignment="1"/>
    <xf numFmtId="0" fontId="3" fillId="0" borderId="11" xfId="0" applyFont="1" applyBorder="1" applyAlignment="1">
      <alignment horizontal="center" vertical="center" wrapText="1"/>
    </xf>
    <xf numFmtId="1" fontId="0" fillId="0" borderId="11" xfId="0" applyNumberFormat="1" applyFill="1" applyBorder="1" applyAlignment="1">
      <alignment horizontal="right"/>
    </xf>
    <xf numFmtId="167" fontId="0" fillId="0" borderId="11" xfId="2" applyNumberFormat="1" applyFont="1" applyFill="1" applyBorder="1" applyAlignment="1">
      <alignment horizontal="right"/>
    </xf>
    <xf numFmtId="1" fontId="0" fillId="0" borderId="0" xfId="0" applyNumberFormat="1" applyFill="1" applyBorder="1" applyAlignment="1">
      <alignment horizontal="right"/>
    </xf>
    <xf numFmtId="0" fontId="0" fillId="0" borderId="14" xfId="0" applyFill="1" applyBorder="1" applyAlignment="1">
      <alignment horizontal="left" wrapText="1"/>
    </xf>
    <xf numFmtId="44" fontId="0" fillId="0" borderId="11" xfId="2" applyFont="1" applyFill="1" applyBorder="1" applyAlignment="1">
      <alignment horizontal="right"/>
    </xf>
    <xf numFmtId="0" fontId="0" fillId="0" borderId="11" xfId="0" applyFill="1" applyBorder="1" applyAlignment="1">
      <alignment horizontal="left" wrapText="1"/>
    </xf>
    <xf numFmtId="0" fontId="0" fillId="0" borderId="0" xfId="0" applyFill="1"/>
    <xf numFmtId="0" fontId="0" fillId="0" borderId="11" xfId="0" applyFill="1" applyBorder="1" applyAlignment="1">
      <alignment horizontal="center" vertical="center"/>
    </xf>
    <xf numFmtId="6" fontId="0" fillId="0" borderId="11" xfId="0" applyNumberFormat="1" applyFill="1" applyBorder="1" applyAlignment="1">
      <alignment horizontal="center" vertical="center"/>
    </xf>
    <xf numFmtId="0" fontId="0" fillId="0" borderId="0" xfId="0" applyFill="1" applyBorder="1" applyAlignment="1"/>
    <xf numFmtId="165" fontId="0" fillId="0" borderId="11" xfId="1" applyNumberFormat="1" applyFont="1" applyFill="1" applyBorder="1" applyAlignment="1">
      <alignment vertical="center"/>
    </xf>
    <xf numFmtId="0" fontId="0" fillId="0" borderId="11" xfId="0" applyBorder="1" applyAlignment="1">
      <alignment horizontal="left" vertical="center"/>
    </xf>
    <xf numFmtId="1" fontId="0" fillId="0" borderId="11" xfId="0" applyNumberFormat="1" applyBorder="1" applyAlignment="1">
      <alignment horizontal="right" vertical="center"/>
    </xf>
    <xf numFmtId="169" fontId="0" fillId="0" borderId="11" xfId="0" applyNumberFormat="1" applyFill="1" applyBorder="1" applyAlignment="1">
      <alignment horizontal="right" vertical="center"/>
    </xf>
    <xf numFmtId="167" fontId="0" fillId="0" borderId="11" xfId="2" applyNumberFormat="1" applyFont="1" applyBorder="1" applyAlignment="1">
      <alignment horizontal="right" vertical="center"/>
    </xf>
    <xf numFmtId="167" fontId="0" fillId="0" borderId="13" xfId="0" applyNumberFormat="1" applyBorder="1"/>
    <xf numFmtId="0" fontId="3"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6" fontId="0" fillId="0" borderId="0" xfId="0" applyNumberFormat="1" applyFill="1" applyBorder="1" applyAlignment="1">
      <alignment horizontal="center" vertical="center"/>
    </xf>
    <xf numFmtId="166" fontId="3" fillId="9" borderId="13" xfId="0" applyNumberFormat="1" applyFont="1" applyFill="1" applyBorder="1" applyAlignment="1">
      <alignment horizontal="center"/>
    </xf>
    <xf numFmtId="166" fontId="3" fillId="9" borderId="13" xfId="0" applyNumberFormat="1" applyFont="1" applyFill="1" applyBorder="1"/>
    <xf numFmtId="0" fontId="0" fillId="0" borderId="11" xfId="0" applyFill="1" applyBorder="1" applyAlignment="1">
      <alignment horizontal="left"/>
    </xf>
    <xf numFmtId="0" fontId="0" fillId="0" borderId="11" xfId="0" applyBorder="1" applyAlignment="1">
      <alignment horizontal="left" wrapText="1"/>
    </xf>
    <xf numFmtId="167" fontId="0" fillId="0" borderId="14" xfId="0" applyNumberFormat="1" applyFill="1" applyBorder="1"/>
    <xf numFmtId="3" fontId="7" fillId="0" borderId="11" xfId="0" applyNumberFormat="1" applyFont="1" applyFill="1" applyBorder="1" applyAlignment="1">
      <alignment horizontal="center" vertical="center"/>
    </xf>
    <xf numFmtId="0" fontId="0" fillId="0" borderId="12" xfId="0" applyBorder="1" applyAlignment="1">
      <alignment horizontal="right"/>
    </xf>
    <xf numFmtId="0" fontId="0" fillId="0" borderId="13" xfId="0" applyBorder="1" applyAlignment="1">
      <alignment horizontal="right"/>
    </xf>
    <xf numFmtId="0" fontId="3" fillId="0" borderId="11" xfId="0" applyFont="1" applyBorder="1" applyAlignment="1">
      <alignment horizontal="center"/>
    </xf>
    <xf numFmtId="1" fontId="0" fillId="0" borderId="12" xfId="0" applyNumberFormat="1" applyBorder="1" applyAlignment="1">
      <alignment horizontal="right"/>
    </xf>
    <xf numFmtId="1" fontId="0" fillId="0" borderId="13" xfId="0" applyNumberFormat="1" applyBorder="1" applyAlignment="1">
      <alignment horizontal="right"/>
    </xf>
    <xf numFmtId="0" fontId="0" fillId="0" borderId="12" xfId="0" applyBorder="1" applyAlignment="1">
      <alignment horizontal="center"/>
    </xf>
    <xf numFmtId="0" fontId="0" fillId="0" borderId="13" xfId="0" applyBorder="1" applyAlignment="1">
      <alignment horizontal="center"/>
    </xf>
    <xf numFmtId="165" fontId="0" fillId="0" borderId="12" xfId="1" applyNumberFormat="1" applyFont="1" applyBorder="1" applyAlignment="1">
      <alignment horizontal="center"/>
    </xf>
    <xf numFmtId="165" fontId="0" fillId="0" borderId="13" xfId="1" applyNumberFormat="1" applyFont="1" applyBorder="1" applyAlignment="1">
      <alignment horizontal="center"/>
    </xf>
    <xf numFmtId="165" fontId="0" fillId="0" borderId="12" xfId="1" applyNumberFormat="1" applyFont="1" applyFill="1" applyBorder="1" applyAlignment="1">
      <alignment horizontal="center"/>
    </xf>
    <xf numFmtId="165" fontId="0" fillId="0" borderId="13" xfId="1" applyNumberFormat="1" applyFont="1" applyFill="1" applyBorder="1" applyAlignment="1">
      <alignment horizontal="center"/>
    </xf>
    <xf numFmtId="0" fontId="2" fillId="2" borderId="0" xfId="0" applyFont="1" applyFill="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wrapText="1"/>
    </xf>
    <xf numFmtId="167" fontId="6" fillId="4" borderId="11" xfId="0" applyNumberFormat="1" applyFont="1" applyFill="1" applyBorder="1" applyAlignment="1">
      <alignment horizontal="center" vertic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2" fillId="10" borderId="0" xfId="0" applyFont="1" applyFill="1" applyAlignment="1">
      <alignment horizontal="center"/>
    </xf>
    <xf numFmtId="0" fontId="0" fillId="10" borderId="0" xfId="0" applyFill="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9" borderId="0" xfId="0" applyFont="1" applyFill="1" applyAlignment="1">
      <alignment horizontal="center"/>
    </xf>
    <xf numFmtId="165" fontId="0" fillId="0" borderId="11" xfId="1" applyNumberFormat="1" applyFont="1" applyFill="1" applyBorder="1" applyAlignment="1">
      <alignment horizontal="center" vertical="center"/>
    </xf>
    <xf numFmtId="169" fontId="0" fillId="0" borderId="11" xfId="0" applyNumberFormat="1" applyFill="1" applyBorder="1" applyAlignment="1">
      <alignment horizontal="center" vertical="center"/>
    </xf>
    <xf numFmtId="167" fontId="1" fillId="0" borderId="11" xfId="2" applyNumberFormat="1" applyFont="1" applyBorder="1" applyAlignment="1">
      <alignment horizontal="center" vertical="center"/>
    </xf>
    <xf numFmtId="0" fontId="2" fillId="5" borderId="19" xfId="0" applyFont="1" applyFill="1" applyBorder="1" applyAlignment="1">
      <alignment horizontal="center" vertical="center"/>
    </xf>
    <xf numFmtId="0" fontId="3" fillId="6" borderId="11" xfId="0" applyFont="1" applyFill="1" applyBorder="1" applyAlignment="1">
      <alignment horizontal="center" vertical="center"/>
    </xf>
    <xf numFmtId="0" fontId="2" fillId="10" borderId="0" xfId="0" applyFont="1" applyFill="1" applyAlignment="1">
      <alignment horizontal="center" vertical="center" wrapText="1"/>
    </xf>
    <xf numFmtId="0" fontId="3" fillId="8" borderId="11" xfId="0" applyFont="1" applyFill="1" applyBorder="1" applyAlignment="1">
      <alignment horizontal="center" vertical="center" wrapText="1"/>
    </xf>
    <xf numFmtId="167" fontId="3" fillId="8" borderId="11" xfId="0" applyNumberFormat="1" applyFont="1" applyFill="1" applyBorder="1" applyAlignment="1">
      <alignment horizontal="center" vertical="center"/>
    </xf>
    <xf numFmtId="167" fontId="0" fillId="0" borderId="12" xfId="2" applyNumberFormat="1" applyFont="1" applyBorder="1" applyAlignment="1">
      <alignment horizontal="center" vertical="center"/>
    </xf>
    <xf numFmtId="167" fontId="0" fillId="0" borderId="18" xfId="2" applyNumberFormat="1" applyFont="1" applyBorder="1" applyAlignment="1">
      <alignment horizontal="center" vertical="center"/>
    </xf>
    <xf numFmtId="167" fontId="0" fillId="0" borderId="13" xfId="2" applyNumberFormat="1" applyFont="1" applyBorder="1" applyAlignment="1">
      <alignment horizontal="center" vertical="center"/>
    </xf>
    <xf numFmtId="0" fontId="0" fillId="0" borderId="11" xfId="0" applyBorder="1" applyAlignment="1">
      <alignment horizontal="center" vertical="center" wrapText="1"/>
    </xf>
    <xf numFmtId="0" fontId="0" fillId="8" borderId="15"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1" xfId="0" applyFill="1" applyBorder="1" applyAlignment="1">
      <alignment horizontal="center" vertical="center" wrapText="1"/>
    </xf>
    <xf numFmtId="168" fontId="5" fillId="0" borderId="11" xfId="1" applyNumberFormat="1" applyFont="1" applyBorder="1" applyAlignment="1">
      <alignment horizontal="center" vertical="center"/>
    </xf>
    <xf numFmtId="0" fontId="3" fillId="0" borderId="0" xfId="0" applyFont="1" applyAlignment="1">
      <alignment horizontal="left" wrapText="1"/>
    </xf>
    <xf numFmtId="167" fontId="0" fillId="0" borderId="12" xfId="2" applyNumberFormat="1" applyFont="1" applyFill="1" applyBorder="1" applyAlignment="1">
      <alignment horizontal="center" vertical="center"/>
    </xf>
    <xf numFmtId="167" fontId="0" fillId="0" borderId="18" xfId="2" applyNumberFormat="1" applyFont="1" applyFill="1" applyBorder="1" applyAlignment="1">
      <alignment horizontal="center" vertical="center"/>
    </xf>
    <xf numFmtId="167" fontId="0" fillId="0" borderId="13" xfId="2" applyNumberFormat="1" applyFont="1" applyFill="1" applyBorder="1" applyAlignment="1">
      <alignment horizontal="center" vertical="center"/>
    </xf>
    <xf numFmtId="167" fontId="1" fillId="0" borderId="12" xfId="2" applyNumberFormat="1" applyFont="1" applyFill="1" applyBorder="1" applyAlignment="1">
      <alignment horizontal="center" vertical="center"/>
    </xf>
    <xf numFmtId="167" fontId="1" fillId="0" borderId="18" xfId="2" applyNumberFormat="1" applyFont="1" applyFill="1" applyBorder="1" applyAlignment="1">
      <alignment horizontal="center" vertical="center"/>
    </xf>
    <xf numFmtId="167" fontId="1" fillId="0" borderId="13" xfId="2" applyNumberFormat="1" applyFont="1" applyFill="1" applyBorder="1" applyAlignment="1">
      <alignment horizontal="center" vertical="center"/>
    </xf>
    <xf numFmtId="167" fontId="1" fillId="0" borderId="12" xfId="2" applyNumberFormat="1" applyFont="1" applyBorder="1" applyAlignment="1">
      <alignment horizontal="center" vertical="center"/>
    </xf>
    <xf numFmtId="167" fontId="1" fillId="0" borderId="18" xfId="2" applyNumberFormat="1" applyFont="1" applyBorder="1" applyAlignment="1">
      <alignment horizontal="center" vertical="center"/>
    </xf>
    <xf numFmtId="167" fontId="1" fillId="0" borderId="13" xfId="2" applyNumberFormat="1" applyFont="1" applyBorder="1" applyAlignment="1">
      <alignment horizontal="center" vertical="center"/>
    </xf>
    <xf numFmtId="165" fontId="1" fillId="0" borderId="12" xfId="1" applyNumberFormat="1" applyFont="1" applyFill="1" applyBorder="1" applyAlignment="1">
      <alignment horizontal="center" vertical="center"/>
    </xf>
    <xf numFmtId="165" fontId="1" fillId="0" borderId="18" xfId="1" applyNumberFormat="1" applyFont="1" applyFill="1" applyBorder="1" applyAlignment="1">
      <alignment horizontal="center" vertical="center"/>
    </xf>
    <xf numFmtId="165" fontId="1" fillId="0" borderId="13" xfId="1" applyNumberFormat="1" applyFont="1" applyFill="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9" defaultPivotStyle="PivotStyleLight16"/>
  <colors>
    <mruColors>
      <color rgb="FF66FF33"/>
      <color rgb="FFCC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22411</xdr:colOff>
      <xdr:row>0</xdr:row>
      <xdr:rowOff>56029</xdr:rowOff>
    </xdr:from>
    <xdr:to>
      <xdr:col>2</xdr:col>
      <xdr:colOff>57149</xdr:colOff>
      <xdr:row>3</xdr:row>
      <xdr:rowOff>76473</xdr:rowOff>
    </xdr:to>
    <xdr:pic>
      <xdr:nvPicPr>
        <xdr:cNvPr id="2" name="Picture 32"/>
        <xdr:cNvPicPr>
          <a:picLocks noChangeAspect="1" noChangeArrowheads="1"/>
        </xdr:cNvPicPr>
      </xdr:nvPicPr>
      <xdr:blipFill>
        <a:blip xmlns:r="http://schemas.openxmlformats.org/officeDocument/2006/relationships" r:embed="rId1"/>
        <a:srcRect/>
        <a:stretch>
          <a:fillRect/>
        </a:stretch>
      </xdr:blipFill>
      <xdr:spPr bwMode="auto">
        <a:xfrm>
          <a:off x="324970" y="56029"/>
          <a:ext cx="1200150" cy="59194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47625</xdr:rowOff>
    </xdr:from>
    <xdr:to>
      <xdr:col>2</xdr:col>
      <xdr:colOff>476250</xdr:colOff>
      <xdr:row>3</xdr:row>
      <xdr:rowOff>68069</xdr:rowOff>
    </xdr:to>
    <xdr:pic>
      <xdr:nvPicPr>
        <xdr:cNvPr id="2" name="Picture 32"/>
        <xdr:cNvPicPr>
          <a:picLocks noChangeAspect="1" noChangeArrowheads="1"/>
        </xdr:cNvPicPr>
      </xdr:nvPicPr>
      <xdr:blipFill>
        <a:blip xmlns:r="http://schemas.openxmlformats.org/officeDocument/2006/relationships" r:embed="rId1"/>
        <a:srcRect/>
        <a:stretch>
          <a:fillRect/>
        </a:stretch>
      </xdr:blipFill>
      <xdr:spPr bwMode="auto">
        <a:xfrm>
          <a:off x="304800" y="47625"/>
          <a:ext cx="1200150" cy="59194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45944</xdr:colOff>
      <xdr:row>4</xdr:row>
      <xdr:rowOff>20444</xdr:rowOff>
    </xdr:to>
    <xdr:pic>
      <xdr:nvPicPr>
        <xdr:cNvPr id="2" name="Picture 32"/>
        <xdr:cNvPicPr>
          <a:picLocks noChangeAspect="1" noChangeArrowheads="1"/>
        </xdr:cNvPicPr>
      </xdr:nvPicPr>
      <xdr:blipFill>
        <a:blip xmlns:r="http://schemas.openxmlformats.org/officeDocument/2006/relationships" r:embed="rId1"/>
        <a:srcRect/>
        <a:stretch>
          <a:fillRect/>
        </a:stretch>
      </xdr:blipFill>
      <xdr:spPr bwMode="auto">
        <a:xfrm>
          <a:off x="313765" y="190500"/>
          <a:ext cx="1200150" cy="59194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704850</xdr:colOff>
      <xdr:row>0</xdr:row>
      <xdr:rowOff>95250</xdr:rowOff>
    </xdr:from>
    <xdr:to>
      <xdr:col>2</xdr:col>
      <xdr:colOff>381000</xdr:colOff>
      <xdr:row>3</xdr:row>
      <xdr:rowOff>115694</xdr:rowOff>
    </xdr:to>
    <xdr:pic>
      <xdr:nvPicPr>
        <xdr:cNvPr id="2" name="Picture 32"/>
        <xdr:cNvPicPr>
          <a:picLocks noChangeAspect="1" noChangeArrowheads="1"/>
        </xdr:cNvPicPr>
      </xdr:nvPicPr>
      <xdr:blipFill>
        <a:blip xmlns:r="http://schemas.openxmlformats.org/officeDocument/2006/relationships" r:embed="rId1"/>
        <a:srcRect/>
        <a:stretch>
          <a:fillRect/>
        </a:stretch>
      </xdr:blipFill>
      <xdr:spPr bwMode="auto">
        <a:xfrm>
          <a:off x="704850" y="95250"/>
          <a:ext cx="1200150" cy="5919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R25"/>
  <sheetViews>
    <sheetView topLeftCell="A4" workbookViewId="0">
      <selection activeCell="B27" sqref="B27"/>
    </sheetView>
  </sheetViews>
  <sheetFormatPr baseColWidth="10" defaultColWidth="11.42578125" defaultRowHeight="15"/>
  <cols>
    <col min="1" max="1" width="3.28515625" customWidth="1"/>
    <col min="2" max="2" width="16.5703125" customWidth="1"/>
    <col min="3" max="4" width="17.85546875" bestFit="1" customWidth="1"/>
    <col min="5" max="5" width="3.85546875" customWidth="1"/>
    <col min="6" max="6" width="12" bestFit="1" customWidth="1"/>
    <col min="7" max="7" width="31" bestFit="1" customWidth="1"/>
    <col min="8" max="8" width="12.5703125" customWidth="1"/>
    <col min="9" max="9" width="12.28515625" customWidth="1"/>
    <col min="11" max="11" width="4" customWidth="1"/>
    <col min="12" max="12" width="12" bestFit="1" customWidth="1"/>
    <col min="13" max="13" width="26.7109375" customWidth="1"/>
    <col min="14" max="14" width="12" bestFit="1" customWidth="1"/>
    <col min="15" max="15" width="3.85546875" customWidth="1"/>
    <col min="16" max="16" width="12" bestFit="1" customWidth="1"/>
    <col min="17" max="17" width="26.7109375" bestFit="1" customWidth="1"/>
    <col min="18" max="18" width="14.5703125" bestFit="1" customWidth="1"/>
  </cols>
  <sheetData>
    <row r="2" spans="2:18">
      <c r="C2" s="3"/>
      <c r="F2" s="3"/>
    </row>
    <row r="3" spans="2:18">
      <c r="B3" s="134" t="s">
        <v>20</v>
      </c>
      <c r="C3" s="134"/>
      <c r="D3" s="134"/>
      <c r="F3" s="134" t="s">
        <v>19</v>
      </c>
      <c r="G3" s="134"/>
      <c r="H3" s="134"/>
      <c r="I3" s="134"/>
      <c r="J3" s="134"/>
      <c r="L3" s="134" t="s">
        <v>18</v>
      </c>
      <c r="M3" s="134"/>
      <c r="N3" s="134"/>
      <c r="P3" s="134" t="s">
        <v>16</v>
      </c>
      <c r="Q3" s="134"/>
      <c r="R3" s="134"/>
    </row>
    <row r="4" spans="2:18" ht="15.75" thickBot="1">
      <c r="B4" s="13"/>
      <c r="C4" s="13"/>
      <c r="D4" s="13"/>
      <c r="L4" s="3"/>
      <c r="M4" s="3"/>
    </row>
    <row r="5" spans="2:18" ht="15.75" thickBot="1">
      <c r="B5" s="14"/>
      <c r="C5" s="15" t="s">
        <v>0</v>
      </c>
      <c r="D5" s="15" t="s">
        <v>1</v>
      </c>
      <c r="H5" s="6" t="s">
        <v>9</v>
      </c>
      <c r="I5" s="6" t="s">
        <v>10</v>
      </c>
      <c r="J5" s="6" t="s">
        <v>11</v>
      </c>
      <c r="K5" s="9"/>
      <c r="L5" s="9"/>
      <c r="M5" s="9"/>
      <c r="N5" s="6" t="s">
        <v>9</v>
      </c>
      <c r="R5" s="6" t="s">
        <v>9</v>
      </c>
    </row>
    <row r="6" spans="2:18">
      <c r="B6" s="1" t="s">
        <v>2</v>
      </c>
      <c r="C6" s="16"/>
      <c r="D6" s="17"/>
      <c r="F6" s="137" t="s">
        <v>2</v>
      </c>
      <c r="G6" s="128" t="s">
        <v>36</v>
      </c>
      <c r="H6" s="130">
        <f>D7*2</f>
        <v>296427.81999999983</v>
      </c>
      <c r="I6" s="126">
        <v>20</v>
      </c>
      <c r="J6" s="126">
        <v>36</v>
      </c>
      <c r="K6" s="7"/>
      <c r="L6" s="10" t="s">
        <v>2</v>
      </c>
      <c r="M6" s="12" t="s">
        <v>17</v>
      </c>
      <c r="N6" s="8">
        <f>D7*2</f>
        <v>296427.81999999983</v>
      </c>
      <c r="P6" s="136" t="s">
        <v>2</v>
      </c>
      <c r="Q6" s="5" t="s">
        <v>13</v>
      </c>
      <c r="R6" s="8">
        <f>D8</f>
        <v>5420</v>
      </c>
    </row>
    <row r="7" spans="2:18">
      <c r="B7" s="18" t="s">
        <v>3</v>
      </c>
      <c r="C7" s="19">
        <v>143897</v>
      </c>
      <c r="D7" s="20">
        <v>148213.90999999992</v>
      </c>
      <c r="F7" s="137"/>
      <c r="G7" s="129"/>
      <c r="H7" s="131"/>
      <c r="I7" s="127"/>
      <c r="J7" s="127"/>
      <c r="K7" s="7"/>
      <c r="L7" s="11" t="s">
        <v>6</v>
      </c>
      <c r="M7" s="12" t="s">
        <v>17</v>
      </c>
      <c r="N7" s="8">
        <f>D11*2</f>
        <v>1232736.9599999997</v>
      </c>
      <c r="P7" s="136"/>
      <c r="Q7" s="5" t="s">
        <v>15</v>
      </c>
      <c r="R7" s="8">
        <f>D7*2</f>
        <v>296427.81999999983</v>
      </c>
    </row>
    <row r="8" spans="2:18">
      <c r="B8" s="18" t="s">
        <v>4</v>
      </c>
      <c r="C8" s="19">
        <v>4881</v>
      </c>
      <c r="D8" s="20">
        <v>5420</v>
      </c>
      <c r="F8" s="125" t="s">
        <v>6</v>
      </c>
      <c r="G8" s="128" t="s">
        <v>36</v>
      </c>
      <c r="H8" s="130">
        <f>D11*2</f>
        <v>1232736.9599999997</v>
      </c>
      <c r="I8" s="126">
        <v>20</v>
      </c>
      <c r="J8" s="126">
        <v>36</v>
      </c>
      <c r="K8" s="7"/>
      <c r="L8" s="125" t="s">
        <v>7</v>
      </c>
      <c r="M8" s="12" t="s">
        <v>17</v>
      </c>
      <c r="N8" s="8">
        <f>D15*2</f>
        <v>209660.62000000011</v>
      </c>
      <c r="P8" s="135" t="s">
        <v>6</v>
      </c>
      <c r="Q8" s="5" t="s">
        <v>13</v>
      </c>
      <c r="R8" s="8">
        <f>D12</f>
        <v>22606</v>
      </c>
    </row>
    <row r="9" spans="2:18" ht="15.75" thickBot="1">
      <c r="B9" s="18" t="s">
        <v>5</v>
      </c>
      <c r="C9" s="19">
        <v>238</v>
      </c>
      <c r="D9" s="20">
        <f>C9*1.03</f>
        <v>245.14000000000001</v>
      </c>
      <c r="F9" s="125"/>
      <c r="G9" s="129"/>
      <c r="H9" s="131"/>
      <c r="I9" s="127"/>
      <c r="J9" s="127"/>
      <c r="K9" s="7"/>
      <c r="L9" s="125"/>
      <c r="M9" s="5" t="s">
        <v>21</v>
      </c>
      <c r="N9" s="8">
        <f>H14</f>
        <v>3600</v>
      </c>
      <c r="P9" s="135"/>
      <c r="Q9" s="5" t="s">
        <v>15</v>
      </c>
      <c r="R9" s="8">
        <f>D11*2</f>
        <v>1232736.9599999997</v>
      </c>
    </row>
    <row r="10" spans="2:18">
      <c r="B10" s="1" t="s">
        <v>6</v>
      </c>
      <c r="C10" s="16"/>
      <c r="D10" s="17"/>
      <c r="F10" s="125" t="s">
        <v>7</v>
      </c>
      <c r="G10" s="128" t="s">
        <v>36</v>
      </c>
      <c r="H10" s="132">
        <v>117293</v>
      </c>
      <c r="I10" s="123">
        <v>30</v>
      </c>
      <c r="J10" s="123" t="s">
        <v>22</v>
      </c>
      <c r="K10" s="7"/>
      <c r="L10" s="125" t="s">
        <v>8</v>
      </c>
      <c r="M10" s="12" t="s">
        <v>17</v>
      </c>
      <c r="N10" s="8">
        <f>D19*2</f>
        <v>340493.27999999985</v>
      </c>
      <c r="P10" s="135" t="s">
        <v>7</v>
      </c>
      <c r="Q10" s="5" t="s">
        <v>13</v>
      </c>
      <c r="R10" s="8">
        <f>D16</f>
        <v>3853</v>
      </c>
    </row>
    <row r="11" spans="2:18">
      <c r="B11" s="18" t="s">
        <v>3</v>
      </c>
      <c r="C11" s="19">
        <v>598416</v>
      </c>
      <c r="D11" s="21">
        <v>616368.47999999986</v>
      </c>
      <c r="F11" s="125"/>
      <c r="G11" s="129"/>
      <c r="H11" s="133"/>
      <c r="I11" s="124"/>
      <c r="J11" s="124"/>
      <c r="K11" s="7"/>
      <c r="L11" s="125"/>
      <c r="M11" s="5" t="s">
        <v>21</v>
      </c>
      <c r="N11" s="8">
        <f>H19</f>
        <v>3600</v>
      </c>
      <c r="P11" s="135"/>
      <c r="Q11" s="5" t="s">
        <v>14</v>
      </c>
      <c r="R11" s="8">
        <f>D15</f>
        <v>104830.31000000006</v>
      </c>
    </row>
    <row r="12" spans="2:18">
      <c r="B12" s="18" t="s">
        <v>4</v>
      </c>
      <c r="C12" s="19">
        <v>20458</v>
      </c>
      <c r="D12" s="21">
        <v>22606</v>
      </c>
      <c r="F12" s="125"/>
      <c r="G12" s="6" t="s">
        <v>37</v>
      </c>
      <c r="H12" s="35">
        <f>D15+24349</f>
        <v>129179.31000000006</v>
      </c>
      <c r="I12" s="29">
        <v>3</v>
      </c>
      <c r="J12" s="29">
        <v>36</v>
      </c>
      <c r="K12" s="7"/>
      <c r="L12" s="4"/>
      <c r="M12" s="4"/>
      <c r="N12" s="7"/>
      <c r="P12" s="135"/>
      <c r="Q12" s="5" t="s">
        <v>15</v>
      </c>
      <c r="R12" s="8">
        <f>D15*2</f>
        <v>209660.62000000011</v>
      </c>
    </row>
    <row r="13" spans="2:18" ht="15.75" thickBot="1">
      <c r="B13" s="18" t="s">
        <v>5</v>
      </c>
      <c r="C13" s="19">
        <v>1160</v>
      </c>
      <c r="D13" s="20">
        <f>C13*1.03</f>
        <v>1194.8</v>
      </c>
      <c r="F13" s="125"/>
      <c r="G13" s="6" t="s">
        <v>38</v>
      </c>
      <c r="H13" s="35">
        <v>165261</v>
      </c>
      <c r="I13" s="29">
        <v>2</v>
      </c>
      <c r="J13" s="29">
        <v>6</v>
      </c>
      <c r="K13" s="7"/>
      <c r="L13" s="4"/>
      <c r="M13" s="4"/>
      <c r="N13" s="7"/>
      <c r="P13" s="135" t="s">
        <v>8</v>
      </c>
      <c r="Q13" s="5" t="s">
        <v>13</v>
      </c>
      <c r="R13" s="8">
        <f>D20</f>
        <v>6235</v>
      </c>
    </row>
    <row r="14" spans="2:18">
      <c r="B14" s="1" t="s">
        <v>7</v>
      </c>
      <c r="C14" s="16"/>
      <c r="D14" s="17"/>
      <c r="F14" s="125"/>
      <c r="G14" s="6" t="s">
        <v>12</v>
      </c>
      <c r="H14" s="35">
        <v>3600</v>
      </c>
      <c r="I14" s="29">
        <v>3</v>
      </c>
      <c r="J14" s="29">
        <v>1</v>
      </c>
      <c r="K14" s="7"/>
      <c r="L14" s="4"/>
      <c r="M14" s="4"/>
      <c r="N14" s="7"/>
      <c r="P14" s="135"/>
      <c r="Q14" s="5" t="s">
        <v>14</v>
      </c>
      <c r="R14" s="8">
        <f>D19</f>
        <v>170246.63999999993</v>
      </c>
    </row>
    <row r="15" spans="2:18">
      <c r="B15" s="18" t="s">
        <v>3</v>
      </c>
      <c r="C15" s="19">
        <v>101777</v>
      </c>
      <c r="D15" s="22">
        <v>104830.31000000006</v>
      </c>
      <c r="F15" s="125" t="s">
        <v>8</v>
      </c>
      <c r="G15" s="128" t="s">
        <v>36</v>
      </c>
      <c r="H15" s="132">
        <v>117293</v>
      </c>
      <c r="I15" s="123">
        <v>30</v>
      </c>
      <c r="J15" s="123" t="s">
        <v>22</v>
      </c>
      <c r="K15" s="7"/>
      <c r="L15" s="4"/>
      <c r="M15" s="4"/>
      <c r="N15" s="7"/>
      <c r="P15" s="135"/>
      <c r="Q15" s="5" t="s">
        <v>15</v>
      </c>
      <c r="R15" s="8">
        <f>D19*2</f>
        <v>340493.27999999985</v>
      </c>
    </row>
    <row r="16" spans="2:18">
      <c r="B16" s="18" t="s">
        <v>4</v>
      </c>
      <c r="C16" s="19">
        <v>3435</v>
      </c>
      <c r="D16" s="22">
        <v>3853</v>
      </c>
      <c r="F16" s="125"/>
      <c r="G16" s="129"/>
      <c r="H16" s="133"/>
      <c r="I16" s="124"/>
      <c r="J16" s="124"/>
      <c r="K16" s="7"/>
      <c r="L16" s="7"/>
      <c r="M16" s="7"/>
      <c r="N16" s="7"/>
      <c r="P16" s="125" t="s">
        <v>30</v>
      </c>
      <c r="Q16" s="5" t="s">
        <v>33</v>
      </c>
      <c r="R16" s="8">
        <f>D25*2</f>
        <v>636</v>
      </c>
    </row>
    <row r="17" spans="2:18" ht="15.75" thickBot="1">
      <c r="B17" s="18" t="s">
        <v>5</v>
      </c>
      <c r="C17" s="19">
        <v>213</v>
      </c>
      <c r="D17" s="20">
        <f>C17*1.03</f>
        <v>219.39000000000001</v>
      </c>
      <c r="F17" s="125"/>
      <c r="G17" s="6" t="s">
        <v>37</v>
      </c>
      <c r="H17" s="35">
        <f>D19+24349</f>
        <v>194595.63999999993</v>
      </c>
      <c r="I17" s="29">
        <v>3</v>
      </c>
      <c r="J17" s="29">
        <v>36</v>
      </c>
      <c r="K17" s="7"/>
      <c r="L17" s="7"/>
      <c r="M17" s="7"/>
      <c r="N17" s="7"/>
      <c r="P17" s="125"/>
      <c r="Q17" s="5" t="s">
        <v>34</v>
      </c>
      <c r="R17" s="8">
        <f>D25*2</f>
        <v>636</v>
      </c>
    </row>
    <row r="18" spans="2:18">
      <c r="B18" s="2" t="s">
        <v>8</v>
      </c>
      <c r="C18" s="23"/>
      <c r="D18" s="17"/>
      <c r="F18" s="125"/>
      <c r="G18" s="6" t="s">
        <v>38</v>
      </c>
      <c r="H18" s="35">
        <v>165261</v>
      </c>
      <c r="I18" s="29">
        <v>2</v>
      </c>
      <c r="J18" s="29">
        <v>6</v>
      </c>
      <c r="K18" s="7"/>
      <c r="L18" s="7"/>
      <c r="M18" s="7"/>
      <c r="N18" s="7"/>
      <c r="P18" s="4"/>
    </row>
    <row r="19" spans="2:18">
      <c r="B19" s="24" t="s">
        <v>3</v>
      </c>
      <c r="C19" s="25">
        <v>165288</v>
      </c>
      <c r="D19" s="21">
        <v>170246.63999999993</v>
      </c>
      <c r="F19" s="125"/>
      <c r="G19" s="6" t="s">
        <v>12</v>
      </c>
      <c r="H19" s="35">
        <v>3600</v>
      </c>
      <c r="I19" s="29">
        <v>3</v>
      </c>
      <c r="J19" s="29">
        <v>1</v>
      </c>
      <c r="K19" s="7"/>
      <c r="L19" s="7"/>
      <c r="M19" s="7"/>
      <c r="N19" s="7"/>
      <c r="P19" s="4"/>
    </row>
    <row r="20" spans="2:18">
      <c r="B20" s="24" t="s">
        <v>4</v>
      </c>
      <c r="C20" s="25">
        <v>5541</v>
      </c>
      <c r="D20" s="21">
        <v>6235</v>
      </c>
      <c r="F20" s="125" t="s">
        <v>30</v>
      </c>
      <c r="G20" s="33" t="s">
        <v>31</v>
      </c>
      <c r="H20" s="35">
        <v>18495</v>
      </c>
      <c r="I20" s="34">
        <v>15</v>
      </c>
      <c r="J20" s="34">
        <v>80</v>
      </c>
      <c r="P20" s="7"/>
    </row>
    <row r="21" spans="2:18" ht="15.75" thickBot="1">
      <c r="B21" s="26" t="s">
        <v>5</v>
      </c>
      <c r="C21" s="27">
        <v>303</v>
      </c>
      <c r="D21" s="28">
        <f>C21*1.03</f>
        <v>312.09000000000003</v>
      </c>
      <c r="F21" s="125"/>
      <c r="G21" s="33" t="s">
        <v>32</v>
      </c>
      <c r="H21" s="35">
        <v>15318</v>
      </c>
      <c r="I21" s="34">
        <v>5</v>
      </c>
      <c r="J21" s="34">
        <v>80</v>
      </c>
    </row>
    <row r="22" spans="2:18">
      <c r="B22" s="2" t="s">
        <v>30</v>
      </c>
      <c r="C22" s="23"/>
      <c r="D22" s="17"/>
    </row>
    <row r="23" spans="2:18">
      <c r="B23" s="24" t="s">
        <v>3</v>
      </c>
      <c r="C23" s="25" t="s">
        <v>35</v>
      </c>
      <c r="D23" s="21">
        <v>13674</v>
      </c>
    </row>
    <row r="24" spans="2:18">
      <c r="B24" s="24" t="s">
        <v>4</v>
      </c>
      <c r="C24" s="25" t="s">
        <v>35</v>
      </c>
      <c r="D24" s="21">
        <v>343</v>
      </c>
      <c r="H24" s="36"/>
    </row>
    <row r="25" spans="2:18" ht="15.75" thickBot="1">
      <c r="B25" s="26" t="s">
        <v>5</v>
      </c>
      <c r="C25" s="27" t="s">
        <v>35</v>
      </c>
      <c r="D25" s="28">
        <v>318</v>
      </c>
      <c r="H25" s="36"/>
    </row>
  </sheetData>
  <mergeCells count="32">
    <mergeCell ref="B3:D3"/>
    <mergeCell ref="L8:L9"/>
    <mergeCell ref="L10:L11"/>
    <mergeCell ref="L3:N3"/>
    <mergeCell ref="P13:P15"/>
    <mergeCell ref="P3:R3"/>
    <mergeCell ref="F3:J3"/>
    <mergeCell ref="P6:P7"/>
    <mergeCell ref="P8:P9"/>
    <mergeCell ref="P10:P12"/>
    <mergeCell ref="F6:F7"/>
    <mergeCell ref="F8:F9"/>
    <mergeCell ref="F10:F14"/>
    <mergeCell ref="F15:F19"/>
    <mergeCell ref="G15:G16"/>
    <mergeCell ref="H15:H16"/>
    <mergeCell ref="I15:I16"/>
    <mergeCell ref="F20:F21"/>
    <mergeCell ref="P16:P17"/>
    <mergeCell ref="J15:J16"/>
    <mergeCell ref="J6:J7"/>
    <mergeCell ref="I8:I9"/>
    <mergeCell ref="J8:J9"/>
    <mergeCell ref="I10:I11"/>
    <mergeCell ref="J10:J11"/>
    <mergeCell ref="G6:G7"/>
    <mergeCell ref="H6:H7"/>
    <mergeCell ref="H8:H9"/>
    <mergeCell ref="H10:H11"/>
    <mergeCell ref="I6:I7"/>
    <mergeCell ref="G10:G11"/>
    <mergeCell ref="G8:G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3:AC60"/>
  <sheetViews>
    <sheetView zoomScale="85" zoomScaleNormal="85" workbookViewId="0">
      <selection activeCell="C31" sqref="C31:D32"/>
    </sheetView>
  </sheetViews>
  <sheetFormatPr baseColWidth="10" defaultColWidth="11.42578125" defaultRowHeight="15"/>
  <cols>
    <col min="1" max="1" width="4.5703125" customWidth="1"/>
    <col min="2" max="2" width="17.42578125" customWidth="1"/>
    <col min="3" max="3" width="39.28515625" customWidth="1"/>
    <col min="4" max="4" width="16.42578125" bestFit="1" customWidth="1"/>
    <col min="5" max="5" width="14" customWidth="1"/>
    <col min="6" max="6" width="10" customWidth="1"/>
    <col min="7" max="7" width="11" customWidth="1"/>
    <col min="8" max="8" width="13.42578125" customWidth="1"/>
    <col min="9" max="9" width="15.42578125" bestFit="1" customWidth="1"/>
    <col min="10" max="10" width="2" customWidth="1"/>
    <col min="11" max="11" width="15" bestFit="1" customWidth="1"/>
    <col min="12" max="12" width="35" customWidth="1"/>
    <col min="13" max="13" width="12.140625" customWidth="1"/>
    <col min="14" max="14" width="10" customWidth="1"/>
    <col min="15" max="16" width="16.42578125" bestFit="1" customWidth="1"/>
    <col min="17" max="17" width="2.140625" customWidth="1"/>
    <col min="18" max="18" width="14.7109375" customWidth="1"/>
    <col min="19" max="19" width="49.85546875" customWidth="1"/>
    <col min="20" max="20" width="14.5703125" bestFit="1" customWidth="1"/>
    <col min="21" max="21" width="12.7109375" customWidth="1"/>
    <col min="22" max="22" width="14.5703125" customWidth="1"/>
    <col min="23" max="23" width="16.42578125" customWidth="1"/>
    <col min="24" max="24" width="8.85546875" customWidth="1"/>
    <col min="25" max="25" width="94.140625" customWidth="1"/>
    <col min="26" max="26" width="16.28515625" customWidth="1"/>
    <col min="27" max="27" width="13" customWidth="1"/>
    <col min="28" max="28" width="12.85546875" customWidth="1"/>
    <col min="29" max="29" width="19.7109375" customWidth="1"/>
    <col min="31" max="31" width="7.5703125" customWidth="1"/>
  </cols>
  <sheetData>
    <row r="3" spans="1:29">
      <c r="D3" s="3" t="s">
        <v>134</v>
      </c>
    </row>
    <row r="5" spans="1:29">
      <c r="B5" s="134" t="s">
        <v>26</v>
      </c>
      <c r="C5" s="134"/>
      <c r="D5" s="134"/>
      <c r="E5" s="134"/>
      <c r="F5" s="134"/>
      <c r="G5" s="134"/>
      <c r="H5" s="134"/>
      <c r="I5" s="134"/>
      <c r="K5" s="134" t="s">
        <v>18</v>
      </c>
      <c r="L5" s="134"/>
      <c r="M5" s="134"/>
      <c r="N5" s="134"/>
      <c r="O5" s="134"/>
      <c r="P5" s="134"/>
      <c r="R5" s="134" t="s">
        <v>16</v>
      </c>
      <c r="S5" s="134"/>
      <c r="T5" s="134"/>
      <c r="U5" s="134"/>
      <c r="V5" s="134"/>
      <c r="W5" s="134"/>
      <c r="Y5" s="141" t="s">
        <v>80</v>
      </c>
      <c r="Z5" s="142"/>
      <c r="AA5" s="142"/>
      <c r="AB5" s="142"/>
      <c r="AC5" s="142"/>
    </row>
    <row r="6" spans="1:29">
      <c r="K6" s="3"/>
      <c r="L6" s="3"/>
    </row>
    <row r="7" spans="1:29" ht="45">
      <c r="B7" s="52" t="s">
        <v>25</v>
      </c>
      <c r="C7" s="52" t="s">
        <v>23</v>
      </c>
      <c r="D7" s="52" t="s">
        <v>24</v>
      </c>
      <c r="E7" s="52" t="s">
        <v>90</v>
      </c>
      <c r="F7" s="52" t="s">
        <v>11</v>
      </c>
      <c r="G7" s="52" t="s">
        <v>28</v>
      </c>
      <c r="H7" s="62" t="s">
        <v>52</v>
      </c>
      <c r="I7" s="52" t="s">
        <v>42</v>
      </c>
      <c r="K7" s="52" t="s">
        <v>25</v>
      </c>
      <c r="L7" s="52" t="s">
        <v>27</v>
      </c>
      <c r="M7" s="52" t="s">
        <v>24</v>
      </c>
      <c r="N7" s="52" t="s">
        <v>28</v>
      </c>
      <c r="O7" s="62" t="s">
        <v>52</v>
      </c>
      <c r="P7" s="52" t="s">
        <v>42</v>
      </c>
      <c r="R7" s="52" t="s">
        <v>25</v>
      </c>
      <c r="S7" s="52" t="s">
        <v>29</v>
      </c>
      <c r="T7" s="52" t="s">
        <v>24</v>
      </c>
      <c r="U7" s="52" t="s">
        <v>28</v>
      </c>
      <c r="V7" s="62" t="s">
        <v>52</v>
      </c>
      <c r="W7" s="52" t="s">
        <v>42</v>
      </c>
      <c r="Y7" s="76" t="s">
        <v>50</v>
      </c>
      <c r="Z7" s="76" t="s">
        <v>53</v>
      </c>
      <c r="AA7" s="76" t="s">
        <v>28</v>
      </c>
      <c r="AB7" s="62" t="s">
        <v>52</v>
      </c>
      <c r="AC7" s="76" t="s">
        <v>39</v>
      </c>
    </row>
    <row r="8" spans="1:29">
      <c r="A8" s="3"/>
      <c r="B8" s="143" t="s">
        <v>43</v>
      </c>
      <c r="C8" s="43" t="s">
        <v>44</v>
      </c>
      <c r="D8" s="35">
        <f>23972</f>
        <v>23972</v>
      </c>
      <c r="E8" s="97">
        <v>60</v>
      </c>
      <c r="F8" s="97">
        <v>60</v>
      </c>
      <c r="G8" s="71"/>
      <c r="H8" s="98"/>
      <c r="I8" s="98">
        <f>(H8+G8)*D8</f>
        <v>0</v>
      </c>
      <c r="J8" s="99"/>
      <c r="K8" s="146" t="s">
        <v>43</v>
      </c>
      <c r="L8" s="100" t="s">
        <v>46</v>
      </c>
      <c r="M8" s="35">
        <f>23972</f>
        <v>23972</v>
      </c>
      <c r="N8" s="90"/>
      <c r="O8" s="42"/>
      <c r="P8" s="72">
        <f>(O8+N8)*M8</f>
        <v>0</v>
      </c>
      <c r="R8" s="143" t="s">
        <v>43</v>
      </c>
      <c r="S8" s="5" t="s">
        <v>48</v>
      </c>
      <c r="T8" s="35">
        <v>1650</v>
      </c>
      <c r="U8" s="94"/>
      <c r="V8" s="72"/>
      <c r="W8" s="72">
        <f>(V8+U8)*T8</f>
        <v>0</v>
      </c>
      <c r="Y8" s="120" t="s">
        <v>98</v>
      </c>
      <c r="Z8" s="122">
        <v>21.4</v>
      </c>
      <c r="AA8" s="121"/>
      <c r="AB8" s="92"/>
      <c r="AC8" s="93">
        <f>(AB8+AA8)*Z8</f>
        <v>0</v>
      </c>
    </row>
    <row r="9" spans="1:29">
      <c r="B9" s="144"/>
      <c r="C9" s="44" t="s">
        <v>45</v>
      </c>
      <c r="D9" s="35">
        <f>13221</f>
        <v>13221</v>
      </c>
      <c r="E9" s="97">
        <v>8</v>
      </c>
      <c r="F9" s="97">
        <v>60</v>
      </c>
      <c r="G9" s="71"/>
      <c r="H9" s="101"/>
      <c r="I9" s="98">
        <f>(H9+G9)*D9</f>
        <v>0</v>
      </c>
      <c r="J9" s="69"/>
      <c r="K9" s="146"/>
      <c r="L9" s="100" t="s">
        <v>47</v>
      </c>
      <c r="M9" s="35">
        <f>23972</f>
        <v>23972</v>
      </c>
      <c r="N9" s="90"/>
      <c r="O9" s="42"/>
      <c r="P9" s="72">
        <f t="shared" ref="P9" si="0">(O9+N9)*M9</f>
        <v>0</v>
      </c>
      <c r="R9" s="145"/>
      <c r="S9" s="5" t="s">
        <v>15</v>
      </c>
      <c r="T9" s="35">
        <f>37193</f>
        <v>37193</v>
      </c>
      <c r="U9" s="94"/>
      <c r="V9" s="72"/>
      <c r="W9" s="72">
        <f t="shared" ref="W9:W10" si="1">(V9+U9)*T9</f>
        <v>0</v>
      </c>
      <c r="Y9" s="120" t="s">
        <v>99</v>
      </c>
      <c r="Z9" s="122">
        <v>396.97</v>
      </c>
      <c r="AA9" s="121"/>
      <c r="AB9" s="92"/>
      <c r="AC9" s="93">
        <f t="shared" ref="AC9:AC27" si="2">(AB9+AA9)*Z9</f>
        <v>0</v>
      </c>
    </row>
    <row r="10" spans="1:29">
      <c r="B10" s="68"/>
      <c r="C10" s="55"/>
      <c r="D10" s="55"/>
      <c r="E10" s="55"/>
      <c r="F10" s="55"/>
      <c r="G10" s="55"/>
      <c r="H10" s="67" t="s">
        <v>40</v>
      </c>
      <c r="I10" s="74">
        <f>SUM(I8:I9)</f>
        <v>0</v>
      </c>
      <c r="J10" s="99"/>
      <c r="K10" s="146"/>
      <c r="L10" s="102" t="s">
        <v>79</v>
      </c>
      <c r="M10" s="35">
        <v>9084</v>
      </c>
      <c r="N10" s="91"/>
      <c r="O10" s="42"/>
      <c r="P10" s="72">
        <f>(O10+N10)*M10</f>
        <v>0</v>
      </c>
      <c r="R10" s="144"/>
      <c r="S10" s="12" t="s">
        <v>49</v>
      </c>
      <c r="T10" s="35">
        <v>526</v>
      </c>
      <c r="U10" s="95"/>
      <c r="V10" s="72"/>
      <c r="W10" s="72">
        <f t="shared" si="1"/>
        <v>0</v>
      </c>
      <c r="Y10" s="120" t="s">
        <v>100</v>
      </c>
      <c r="Z10" s="122">
        <v>1795</v>
      </c>
      <c r="AA10" s="121"/>
      <c r="AB10" s="92"/>
      <c r="AC10" s="93">
        <f t="shared" si="2"/>
        <v>0</v>
      </c>
    </row>
    <row r="11" spans="1:29">
      <c r="B11" s="68"/>
      <c r="D11" s="103"/>
      <c r="E11" s="69"/>
      <c r="F11" s="69"/>
      <c r="G11" s="69"/>
      <c r="H11" s="70"/>
      <c r="I11" s="70"/>
      <c r="J11" s="69"/>
      <c r="K11" s="146"/>
      <c r="L11" s="102" t="s">
        <v>94</v>
      </c>
      <c r="M11" s="35">
        <v>14000</v>
      </c>
      <c r="N11" s="11"/>
      <c r="O11" s="5"/>
      <c r="P11" s="5"/>
      <c r="R11" s="40"/>
      <c r="S11" s="38"/>
      <c r="T11" s="106"/>
      <c r="U11" s="66"/>
      <c r="V11" s="37" t="s">
        <v>40</v>
      </c>
      <c r="W11" s="73">
        <f>SUM(W8:W10)</f>
        <v>0</v>
      </c>
      <c r="Y11" s="120" t="s">
        <v>101</v>
      </c>
      <c r="Z11" s="122">
        <v>37.450000000000003</v>
      </c>
      <c r="AA11" s="121"/>
      <c r="AB11" s="92"/>
      <c r="AC11" s="93">
        <f t="shared" si="2"/>
        <v>0</v>
      </c>
    </row>
    <row r="12" spans="1:29">
      <c r="B12" s="66"/>
      <c r="D12" s="103"/>
      <c r="E12" s="66"/>
      <c r="F12" s="66"/>
      <c r="G12" s="66"/>
      <c r="H12" s="103"/>
      <c r="I12" s="103"/>
      <c r="J12" s="99"/>
      <c r="K12" s="66"/>
      <c r="L12" s="66"/>
      <c r="M12" s="66"/>
      <c r="N12" s="4"/>
      <c r="O12" s="37" t="s">
        <v>40</v>
      </c>
      <c r="P12" s="112">
        <f>SUM(P8:P10)</f>
        <v>0</v>
      </c>
      <c r="R12" s="40"/>
      <c r="S12" s="38"/>
      <c r="T12" s="106"/>
      <c r="U12" s="106"/>
      <c r="V12" s="38"/>
      <c r="W12" s="39"/>
      <c r="Y12" s="120" t="s">
        <v>102</v>
      </c>
      <c r="Z12" s="122">
        <v>37.450000000000003</v>
      </c>
      <c r="AA12" s="121"/>
      <c r="AB12" s="92"/>
      <c r="AC12" s="93">
        <f t="shared" si="2"/>
        <v>0</v>
      </c>
    </row>
    <row r="13" spans="1:29" ht="15" customHeight="1">
      <c r="B13" s="66"/>
      <c r="E13" s="66"/>
      <c r="F13" s="66"/>
      <c r="G13" s="66"/>
      <c r="H13" s="66"/>
      <c r="I13" s="66"/>
      <c r="J13" s="32"/>
      <c r="K13" s="4"/>
      <c r="L13" s="4"/>
      <c r="M13" s="4"/>
      <c r="N13" s="4"/>
      <c r="O13" s="4"/>
      <c r="P13" s="4"/>
      <c r="R13" s="40"/>
      <c r="S13" s="38"/>
      <c r="T13" s="106"/>
      <c r="U13" s="106"/>
      <c r="V13" s="38"/>
      <c r="W13" s="39"/>
      <c r="Y13" s="120" t="s">
        <v>103</v>
      </c>
      <c r="Z13" s="122">
        <v>541.41999999999996</v>
      </c>
      <c r="AA13" s="121"/>
      <c r="AB13" s="92"/>
      <c r="AC13" s="93">
        <f t="shared" si="2"/>
        <v>0</v>
      </c>
    </row>
    <row r="14" spans="1:29">
      <c r="B14" s="4"/>
      <c r="E14" s="4"/>
      <c r="F14" s="4"/>
      <c r="G14" s="4"/>
      <c r="H14" s="4"/>
      <c r="I14" s="4"/>
      <c r="J14" s="32"/>
      <c r="K14" s="30"/>
      <c r="R14" s="40"/>
      <c r="S14" s="38"/>
      <c r="T14" s="38"/>
      <c r="U14" s="38"/>
      <c r="V14" s="38"/>
      <c r="W14" s="39"/>
      <c r="Y14" s="120" t="s">
        <v>104</v>
      </c>
      <c r="Z14" s="122">
        <v>1816.8600000000001</v>
      </c>
      <c r="AA14" s="121"/>
      <c r="AB14" s="92"/>
      <c r="AC14" s="93">
        <f t="shared" si="2"/>
        <v>0</v>
      </c>
    </row>
    <row r="15" spans="1:29">
      <c r="B15" s="4"/>
      <c r="E15" s="4"/>
      <c r="F15" s="4"/>
      <c r="G15" s="4"/>
      <c r="H15" s="4"/>
      <c r="I15" s="4"/>
      <c r="J15" s="32"/>
      <c r="K15" s="4"/>
      <c r="L15" s="4"/>
      <c r="M15" s="7"/>
      <c r="N15" s="32"/>
      <c r="O15" s="32"/>
      <c r="P15" s="32"/>
      <c r="R15" s="40"/>
      <c r="S15" s="38"/>
      <c r="T15" s="38"/>
      <c r="U15" s="38"/>
      <c r="V15" s="38"/>
      <c r="W15" s="39"/>
      <c r="Y15" s="120" t="s">
        <v>105</v>
      </c>
      <c r="Z15" s="122">
        <v>37.450000000000003</v>
      </c>
      <c r="AA15" s="121"/>
      <c r="AB15" s="92"/>
      <c r="AC15" s="93">
        <f t="shared" si="2"/>
        <v>0</v>
      </c>
    </row>
    <row r="16" spans="1:29">
      <c r="H16" s="4"/>
      <c r="I16" s="4"/>
      <c r="J16" s="32"/>
      <c r="K16" s="4"/>
      <c r="L16" s="4"/>
      <c r="M16" s="7"/>
      <c r="N16" s="32"/>
      <c r="O16" s="32"/>
      <c r="P16" s="32"/>
      <c r="R16" s="40"/>
      <c r="S16" s="38"/>
      <c r="T16" s="38"/>
      <c r="U16" s="38"/>
      <c r="V16" s="38"/>
      <c r="W16" s="39"/>
      <c r="Y16" s="120" t="s">
        <v>106</v>
      </c>
      <c r="Z16" s="122">
        <v>418.37</v>
      </c>
      <c r="AA16" s="121"/>
      <c r="AB16" s="92"/>
      <c r="AC16" s="93">
        <f t="shared" si="2"/>
        <v>0</v>
      </c>
    </row>
    <row r="17" spans="2:29">
      <c r="C17" s="139" t="s">
        <v>91</v>
      </c>
      <c r="D17" s="140"/>
      <c r="H17" s="4"/>
      <c r="I17" s="4"/>
      <c r="J17" s="31"/>
      <c r="K17" s="4"/>
      <c r="L17" s="4"/>
      <c r="M17" s="7"/>
      <c r="N17" s="31"/>
      <c r="O17" s="31"/>
      <c r="P17" s="31"/>
      <c r="Y17" s="120" t="s">
        <v>51</v>
      </c>
      <c r="Z17" s="122">
        <v>503.97</v>
      </c>
      <c r="AA17" s="121"/>
      <c r="AB17" s="92"/>
      <c r="AC17" s="93">
        <f t="shared" si="2"/>
        <v>0</v>
      </c>
    </row>
    <row r="18" spans="2:29">
      <c r="C18" s="80"/>
      <c r="D18" s="81"/>
      <c r="H18" s="4"/>
      <c r="I18" s="4"/>
      <c r="J18" s="32"/>
      <c r="K18" s="4"/>
      <c r="L18" s="4"/>
      <c r="M18" s="7"/>
      <c r="N18" s="32"/>
      <c r="O18" s="32"/>
      <c r="P18" s="32"/>
      <c r="Y18" s="120" t="s">
        <v>107</v>
      </c>
      <c r="Z18" s="122">
        <v>418.37</v>
      </c>
      <c r="AA18" s="121"/>
      <c r="AB18" s="92"/>
      <c r="AC18" s="93">
        <f t="shared" si="2"/>
        <v>0</v>
      </c>
    </row>
    <row r="19" spans="2:29">
      <c r="C19" s="80" t="s">
        <v>82</v>
      </c>
      <c r="D19" s="82">
        <f>I10</f>
        <v>0</v>
      </c>
      <c r="Y19" s="120" t="s">
        <v>108</v>
      </c>
      <c r="Z19" s="122">
        <v>418.37</v>
      </c>
      <c r="AA19" s="121"/>
      <c r="AB19" s="92"/>
      <c r="AC19" s="93">
        <f t="shared" si="2"/>
        <v>0</v>
      </c>
    </row>
    <row r="20" spans="2:29">
      <c r="C20" s="83" t="s">
        <v>83</v>
      </c>
      <c r="D20" s="84">
        <f>P12</f>
        <v>0</v>
      </c>
      <c r="Y20" s="120" t="s">
        <v>109</v>
      </c>
      <c r="Z20" s="122">
        <v>166.92000000000002</v>
      </c>
      <c r="AA20" s="121"/>
      <c r="AB20" s="92"/>
      <c r="AC20" s="93">
        <f t="shared" si="2"/>
        <v>0</v>
      </c>
    </row>
    <row r="21" spans="2:29">
      <c r="C21" s="83" t="s">
        <v>84</v>
      </c>
      <c r="D21" s="84">
        <f>W11</f>
        <v>0</v>
      </c>
      <c r="Y21" s="120" t="s">
        <v>110</v>
      </c>
      <c r="Z21" s="122">
        <v>1274.3699999999999</v>
      </c>
      <c r="AA21" s="121"/>
      <c r="AB21" s="92"/>
      <c r="AC21" s="93">
        <f t="shared" si="2"/>
        <v>0</v>
      </c>
    </row>
    <row r="22" spans="2:29">
      <c r="B22" s="4"/>
      <c r="C22" s="80" t="s">
        <v>85</v>
      </c>
      <c r="D22" s="85">
        <f>AC45</f>
        <v>0</v>
      </c>
      <c r="E22" s="4"/>
      <c r="F22" s="4"/>
      <c r="G22" s="4"/>
      <c r="H22" s="4"/>
      <c r="I22" s="4"/>
      <c r="J22" s="32"/>
      <c r="K22" s="7"/>
      <c r="L22" s="7"/>
      <c r="M22" s="7"/>
      <c r="N22" s="32"/>
      <c r="O22" s="32"/>
      <c r="P22" s="32"/>
      <c r="Y22" s="120" t="s">
        <v>111</v>
      </c>
      <c r="Z22" s="122">
        <v>37.450000000000003</v>
      </c>
      <c r="AA22" s="121"/>
      <c r="AB22" s="92"/>
      <c r="AC22" s="93">
        <f t="shared" si="2"/>
        <v>0</v>
      </c>
    </row>
    <row r="23" spans="2:29" ht="15" customHeight="1">
      <c r="C23" s="86"/>
      <c r="D23" s="87"/>
      <c r="E23" s="4"/>
      <c r="F23" s="4"/>
      <c r="G23" s="4"/>
      <c r="H23" s="4"/>
      <c r="I23" s="4"/>
      <c r="J23" s="32"/>
      <c r="K23" s="7"/>
      <c r="L23" s="7"/>
      <c r="M23" s="7"/>
      <c r="N23" s="32"/>
      <c r="O23" s="32"/>
      <c r="P23" s="32"/>
      <c r="Y23" s="120" t="s">
        <v>112</v>
      </c>
      <c r="Z23" s="122">
        <v>455.82</v>
      </c>
      <c r="AA23" s="121"/>
      <c r="AB23" s="92"/>
      <c r="AC23" s="93">
        <f t="shared" si="2"/>
        <v>0</v>
      </c>
    </row>
    <row r="24" spans="2:29">
      <c r="C24" s="80" t="s">
        <v>86</v>
      </c>
      <c r="D24" s="84">
        <f>EMPAQUE!I14</f>
        <v>0</v>
      </c>
      <c r="E24" s="4"/>
      <c r="F24" s="4"/>
      <c r="G24" s="4"/>
      <c r="H24" s="4"/>
      <c r="I24" s="4"/>
      <c r="J24" s="32"/>
      <c r="K24" s="7"/>
      <c r="L24" s="7"/>
      <c r="M24" s="7"/>
      <c r="N24" s="32"/>
      <c r="O24" s="32"/>
      <c r="P24" s="32"/>
      <c r="R24" s="4"/>
      <c r="Y24" s="120" t="s">
        <v>113</v>
      </c>
      <c r="Z24" s="122">
        <v>601.34</v>
      </c>
      <c r="AA24" s="121"/>
      <c r="AB24" s="92"/>
      <c r="AC24" s="93">
        <f t="shared" si="2"/>
        <v>0</v>
      </c>
    </row>
    <row r="25" spans="2:29">
      <c r="C25" s="80" t="s">
        <v>87</v>
      </c>
      <c r="D25" s="85">
        <f>EMPAQUE!P11</f>
        <v>0</v>
      </c>
      <c r="E25" s="4"/>
      <c r="F25" s="4"/>
      <c r="G25" s="4"/>
      <c r="H25" s="4"/>
      <c r="I25" s="4"/>
      <c r="K25" s="7"/>
      <c r="L25" s="7"/>
      <c r="M25" s="7"/>
      <c r="R25" s="4"/>
      <c r="Y25" s="120" t="s">
        <v>114</v>
      </c>
      <c r="Z25" s="122">
        <v>1708.79</v>
      </c>
      <c r="AA25" s="121"/>
      <c r="AB25" s="92"/>
      <c r="AC25" s="93">
        <f t="shared" si="2"/>
        <v>0</v>
      </c>
    </row>
    <row r="26" spans="2:29">
      <c r="B26" s="4"/>
      <c r="C26" s="86"/>
      <c r="D26" s="87"/>
      <c r="E26" s="4"/>
      <c r="F26" s="4"/>
      <c r="G26" s="4"/>
      <c r="H26" s="4"/>
      <c r="I26" s="4"/>
      <c r="R26" s="7"/>
      <c r="Y26" s="120" t="s">
        <v>115</v>
      </c>
      <c r="Z26" s="122">
        <v>37.450000000000003</v>
      </c>
      <c r="AA26" s="121"/>
      <c r="AB26" s="92"/>
      <c r="AC26" s="93">
        <f t="shared" si="2"/>
        <v>0</v>
      </c>
    </row>
    <row r="27" spans="2:29">
      <c r="C27" s="80" t="s">
        <v>88</v>
      </c>
      <c r="D27" s="84">
        <f>DISTRIBUCIÓN!F9</f>
        <v>0</v>
      </c>
      <c r="Y27" s="120" t="s">
        <v>116</v>
      </c>
      <c r="Z27" s="122">
        <v>37.450000000000003</v>
      </c>
      <c r="AA27" s="121"/>
      <c r="AB27" s="92"/>
      <c r="AC27" s="93">
        <f t="shared" si="2"/>
        <v>0</v>
      </c>
    </row>
    <row r="28" spans="2:29">
      <c r="C28" s="88" t="s">
        <v>89</v>
      </c>
      <c r="D28" s="89">
        <f>DISTRIBUCIÓN!I17</f>
        <v>0</v>
      </c>
      <c r="X28" s="7"/>
      <c r="Y28" s="120" t="s">
        <v>117</v>
      </c>
      <c r="Z28" s="122">
        <v>1854.31</v>
      </c>
      <c r="AA28" s="121"/>
      <c r="AB28" s="92"/>
      <c r="AC28" s="93">
        <f t="shared" ref="AC28:AC44" si="3">(AB28+AA28)*Z28</f>
        <v>0</v>
      </c>
    </row>
    <row r="29" spans="2:29">
      <c r="Y29" s="120" t="s">
        <v>118</v>
      </c>
      <c r="Z29" s="122">
        <v>1636.03</v>
      </c>
      <c r="AA29" s="121"/>
      <c r="AB29" s="92"/>
      <c r="AC29" s="93">
        <f t="shared" si="3"/>
        <v>0</v>
      </c>
    </row>
    <row r="30" spans="2:29">
      <c r="C30" s="136" t="s">
        <v>81</v>
      </c>
      <c r="D30" s="136"/>
      <c r="Y30" s="120" t="s">
        <v>119</v>
      </c>
      <c r="Z30" s="122">
        <v>225.77</v>
      </c>
      <c r="AA30" s="121"/>
      <c r="AB30" s="92"/>
      <c r="AC30" s="93">
        <f t="shared" si="3"/>
        <v>0</v>
      </c>
    </row>
    <row r="31" spans="2:29">
      <c r="C31" s="138">
        <f>SUM(D19:D28)</f>
        <v>0</v>
      </c>
      <c r="D31" s="138"/>
      <c r="Y31" s="120" t="s">
        <v>120</v>
      </c>
      <c r="Z31" s="122">
        <v>643.07000000000005</v>
      </c>
      <c r="AA31" s="121"/>
      <c r="AB31" s="92"/>
      <c r="AC31" s="93">
        <f t="shared" si="3"/>
        <v>0</v>
      </c>
    </row>
    <row r="32" spans="2:29">
      <c r="C32" s="138"/>
      <c r="D32" s="138"/>
      <c r="Y32" s="120" t="s">
        <v>121</v>
      </c>
      <c r="Z32" s="122">
        <v>643.07000000000005</v>
      </c>
      <c r="AA32" s="121"/>
      <c r="AB32" s="92"/>
      <c r="AC32" s="93">
        <f t="shared" si="3"/>
        <v>0</v>
      </c>
    </row>
    <row r="33" spans="25:29">
      <c r="Y33" s="120" t="s">
        <v>122</v>
      </c>
      <c r="Z33" s="122">
        <v>607.76</v>
      </c>
      <c r="AA33" s="121"/>
      <c r="AB33" s="92"/>
      <c r="AC33" s="93">
        <f t="shared" si="3"/>
        <v>0</v>
      </c>
    </row>
    <row r="34" spans="25:29">
      <c r="Y34" s="120" t="s">
        <v>123</v>
      </c>
      <c r="Z34" s="122">
        <v>990.82</v>
      </c>
      <c r="AA34" s="121"/>
      <c r="AB34" s="92"/>
      <c r="AC34" s="93">
        <f t="shared" si="3"/>
        <v>0</v>
      </c>
    </row>
    <row r="35" spans="25:29">
      <c r="Y35" s="120" t="s">
        <v>124</v>
      </c>
      <c r="Z35" s="122">
        <v>607.76</v>
      </c>
      <c r="AA35" s="121"/>
      <c r="AB35" s="92"/>
      <c r="AC35" s="93">
        <f t="shared" si="3"/>
        <v>0</v>
      </c>
    </row>
    <row r="36" spans="25:29">
      <c r="Y36" s="120" t="s">
        <v>125</v>
      </c>
      <c r="Z36" s="122">
        <v>605.62</v>
      </c>
      <c r="AA36" s="121"/>
      <c r="AB36" s="92"/>
      <c r="AC36" s="93">
        <f t="shared" si="3"/>
        <v>0</v>
      </c>
    </row>
    <row r="37" spans="25:29">
      <c r="Y37" s="120" t="s">
        <v>126</v>
      </c>
      <c r="Z37" s="122">
        <v>406.6</v>
      </c>
      <c r="AA37" s="121"/>
      <c r="AB37" s="92"/>
      <c r="AC37" s="93">
        <f t="shared" si="3"/>
        <v>0</v>
      </c>
    </row>
    <row r="38" spans="25:29">
      <c r="Y38" s="120" t="s">
        <v>127</v>
      </c>
      <c r="Z38" s="122">
        <v>990.82</v>
      </c>
      <c r="AA38" s="121"/>
      <c r="AB38" s="92"/>
      <c r="AC38" s="93">
        <f t="shared" si="3"/>
        <v>0</v>
      </c>
    </row>
    <row r="39" spans="25:29">
      <c r="Y39" s="120" t="s">
        <v>128</v>
      </c>
      <c r="Z39" s="122">
        <v>990.82</v>
      </c>
      <c r="AA39" s="121"/>
      <c r="AB39" s="92"/>
      <c r="AC39" s="93">
        <f t="shared" si="3"/>
        <v>0</v>
      </c>
    </row>
    <row r="40" spans="25:29">
      <c r="Y40" s="120" t="s">
        <v>129</v>
      </c>
      <c r="Z40" s="122">
        <v>584.22</v>
      </c>
      <c r="AA40" s="121"/>
      <c r="AB40" s="92"/>
      <c r="AC40" s="93">
        <f t="shared" si="3"/>
        <v>0</v>
      </c>
    </row>
    <row r="41" spans="25:29">
      <c r="Y41" s="120" t="s">
        <v>130</v>
      </c>
      <c r="Z41" s="122">
        <v>418.37</v>
      </c>
      <c r="AA41" s="121"/>
      <c r="AB41" s="92"/>
      <c r="AC41" s="93">
        <f t="shared" si="3"/>
        <v>0</v>
      </c>
    </row>
    <row r="42" spans="25:29">
      <c r="Y42" s="120" t="s">
        <v>131</v>
      </c>
      <c r="Z42" s="122">
        <v>166.92000000000002</v>
      </c>
      <c r="AA42" s="121"/>
      <c r="AB42" s="92"/>
      <c r="AC42" s="93">
        <f t="shared" si="3"/>
        <v>0</v>
      </c>
    </row>
    <row r="43" spans="25:29">
      <c r="Y43" s="120" t="s">
        <v>132</v>
      </c>
      <c r="Z43" s="122">
        <v>1274.3699999999999</v>
      </c>
      <c r="AA43" s="121"/>
      <c r="AB43" s="92"/>
      <c r="AC43" s="93">
        <f t="shared" si="3"/>
        <v>0</v>
      </c>
    </row>
    <row r="44" spans="25:29">
      <c r="Y44" s="120" t="s">
        <v>133</v>
      </c>
      <c r="Z44" s="122">
        <v>37.450000000000003</v>
      </c>
      <c r="AA44" s="121"/>
      <c r="AB44" s="92"/>
      <c r="AC44" s="93">
        <f t="shared" si="3"/>
        <v>0</v>
      </c>
    </row>
    <row r="45" spans="25:29">
      <c r="AB45" s="75" t="s">
        <v>40</v>
      </c>
      <c r="AC45" s="46">
        <f>SUM(AC8:AC44)</f>
        <v>0</v>
      </c>
    </row>
    <row r="60" ht="45" customHeight="1"/>
  </sheetData>
  <mergeCells count="10">
    <mergeCell ref="C30:D30"/>
    <mergeCell ref="C31:D32"/>
    <mergeCell ref="C17:D17"/>
    <mergeCell ref="Y5:AC5"/>
    <mergeCell ref="B8:B9"/>
    <mergeCell ref="B5:I5"/>
    <mergeCell ref="K5:P5"/>
    <mergeCell ref="R5:W5"/>
    <mergeCell ref="R8:R10"/>
    <mergeCell ref="K8:K11"/>
  </mergeCells>
  <pageMargins left="0.70866141732283472" right="0.70866141732283472" top="0.74803149606299213" bottom="0.74803149606299213"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dimension ref="B2:P26"/>
  <sheetViews>
    <sheetView workbookViewId="0">
      <selection activeCell="E2" sqref="E2"/>
    </sheetView>
  </sheetViews>
  <sheetFormatPr baseColWidth="10" defaultColWidth="11.42578125" defaultRowHeight="15"/>
  <cols>
    <col min="1" max="1" width="3.140625" customWidth="1"/>
    <col min="2" max="3" width="12.28515625" customWidth="1"/>
    <col min="5" max="5" width="38" customWidth="1"/>
    <col min="6" max="6" width="13.140625" bestFit="1" customWidth="1"/>
    <col min="8" max="8" width="14.140625" bestFit="1" customWidth="1"/>
    <col min="9" max="9" width="14" customWidth="1"/>
    <col min="10" max="10" width="4.5703125" customWidth="1"/>
    <col min="11" max="11" width="13.42578125" customWidth="1"/>
    <col min="12" max="12" width="51.5703125" bestFit="1" customWidth="1"/>
    <col min="13" max="13" width="13.140625" customWidth="1"/>
    <col min="14" max="15" width="12.42578125" customWidth="1"/>
    <col min="16" max="16" width="17.140625" customWidth="1"/>
  </cols>
  <sheetData>
    <row r="2" spans="2:16">
      <c r="E2" s="3" t="s">
        <v>134</v>
      </c>
    </row>
    <row r="5" spans="2:16">
      <c r="B5" s="147" t="s">
        <v>65</v>
      </c>
      <c r="C5" s="147"/>
      <c r="D5" s="147"/>
      <c r="E5" s="147"/>
      <c r="F5" s="147"/>
      <c r="G5" s="147"/>
      <c r="H5" s="147"/>
      <c r="I5" s="147"/>
      <c r="K5" s="147" t="s">
        <v>66</v>
      </c>
      <c r="L5" s="147"/>
      <c r="M5" s="147"/>
      <c r="N5" s="147"/>
      <c r="O5" s="147"/>
      <c r="P5" s="147"/>
    </row>
    <row r="7" spans="2:16" ht="60">
      <c r="B7" s="56" t="s">
        <v>25</v>
      </c>
      <c r="C7" s="56" t="s">
        <v>95</v>
      </c>
      <c r="D7" s="56" t="s">
        <v>59</v>
      </c>
      <c r="E7" s="56" t="s">
        <v>93</v>
      </c>
      <c r="F7" s="56" t="s">
        <v>64</v>
      </c>
      <c r="G7" s="56" t="s">
        <v>60</v>
      </c>
      <c r="H7" s="56" t="s">
        <v>52</v>
      </c>
      <c r="I7" s="56" t="s">
        <v>42</v>
      </c>
      <c r="K7" s="57" t="s">
        <v>25</v>
      </c>
      <c r="L7" s="56" t="s">
        <v>54</v>
      </c>
      <c r="M7" s="56" t="s">
        <v>24</v>
      </c>
      <c r="N7" s="56" t="s">
        <v>28</v>
      </c>
      <c r="O7" s="56" t="s">
        <v>52</v>
      </c>
      <c r="P7" s="56" t="s">
        <v>41</v>
      </c>
    </row>
    <row r="8" spans="2:16">
      <c r="B8" s="135" t="s">
        <v>55</v>
      </c>
      <c r="C8" s="135" t="s">
        <v>96</v>
      </c>
      <c r="D8" s="53">
        <v>1</v>
      </c>
      <c r="E8" s="119" t="s">
        <v>61</v>
      </c>
      <c r="F8" s="148">
        <f>23972</f>
        <v>23972</v>
      </c>
      <c r="G8" s="149"/>
      <c r="H8" s="149"/>
      <c r="I8" s="150">
        <f>((H8+G8)*F8)+((G12+H12)*F12)</f>
        <v>0</v>
      </c>
      <c r="K8" s="143" t="s">
        <v>55</v>
      </c>
      <c r="L8" s="47" t="s">
        <v>56</v>
      </c>
      <c r="M8" s="104">
        <v>370</v>
      </c>
      <c r="N8" s="105"/>
      <c r="O8" s="49"/>
      <c r="P8" s="50">
        <f>(O8+N8)*M8</f>
        <v>0</v>
      </c>
    </row>
    <row r="9" spans="2:16">
      <c r="B9" s="135"/>
      <c r="C9" s="135"/>
      <c r="D9" s="53">
        <v>1</v>
      </c>
      <c r="E9" s="119" t="s">
        <v>62</v>
      </c>
      <c r="F9" s="148"/>
      <c r="G9" s="149"/>
      <c r="H9" s="149"/>
      <c r="I9" s="150"/>
      <c r="K9" s="145"/>
      <c r="L9" s="47" t="s">
        <v>57</v>
      </c>
      <c r="M9" s="104">
        <v>20</v>
      </c>
      <c r="N9" s="105"/>
      <c r="O9" s="49"/>
      <c r="P9" s="50">
        <f t="shared" ref="P9:P10" si="0">(O9+N9)*M9</f>
        <v>0</v>
      </c>
    </row>
    <row r="10" spans="2:16">
      <c r="B10" s="135"/>
      <c r="C10" s="135"/>
      <c r="D10" s="53">
        <v>1</v>
      </c>
      <c r="E10" s="119" t="s">
        <v>63</v>
      </c>
      <c r="F10" s="148"/>
      <c r="G10" s="149"/>
      <c r="H10" s="149"/>
      <c r="I10" s="150"/>
      <c r="K10" s="144"/>
      <c r="L10" s="47" t="s">
        <v>58</v>
      </c>
      <c r="M10" s="104">
        <v>35</v>
      </c>
      <c r="N10" s="105"/>
      <c r="O10" s="49"/>
      <c r="P10" s="50">
        <f t="shared" si="0"/>
        <v>0</v>
      </c>
    </row>
    <row r="11" spans="2:16">
      <c r="B11" s="135"/>
      <c r="C11" s="135"/>
      <c r="D11" s="53">
        <v>1</v>
      </c>
      <c r="E11" s="119" t="s">
        <v>15</v>
      </c>
      <c r="F11" s="148"/>
      <c r="G11" s="149"/>
      <c r="H11" s="149"/>
      <c r="I11" s="150"/>
      <c r="K11" s="113"/>
      <c r="L11" s="114"/>
      <c r="M11" s="115"/>
      <c r="N11" s="116"/>
      <c r="O11" s="58" t="s">
        <v>40</v>
      </c>
      <c r="P11" s="59">
        <f>SUM(P8:P10)</f>
        <v>0</v>
      </c>
    </row>
    <row r="12" spans="2:16">
      <c r="B12" s="135"/>
      <c r="C12" s="135">
        <v>3</v>
      </c>
      <c r="D12" s="53">
        <v>1</v>
      </c>
      <c r="E12" s="120" t="s">
        <v>45</v>
      </c>
      <c r="F12" s="148">
        <v>13221</v>
      </c>
      <c r="G12" s="149"/>
      <c r="H12" s="149"/>
      <c r="I12" s="150"/>
      <c r="K12" s="40"/>
      <c r="M12" s="103"/>
      <c r="N12" s="103"/>
    </row>
    <row r="13" spans="2:16">
      <c r="B13" s="135"/>
      <c r="C13" s="135"/>
      <c r="D13" s="53">
        <v>1</v>
      </c>
      <c r="E13" s="119" t="s">
        <v>15</v>
      </c>
      <c r="F13" s="148"/>
      <c r="G13" s="149"/>
      <c r="H13" s="149"/>
      <c r="I13" s="150"/>
    </row>
    <row r="14" spans="2:16">
      <c r="H14" s="117" t="s">
        <v>40</v>
      </c>
      <c r="I14" s="118">
        <f>I8</f>
        <v>0</v>
      </c>
    </row>
    <row r="17" spans="12:14">
      <c r="M17" s="103"/>
      <c r="N17" s="103"/>
    </row>
    <row r="18" spans="12:14">
      <c r="M18" s="103"/>
      <c r="N18" s="103"/>
    </row>
    <row r="21" spans="12:14">
      <c r="L21" s="51"/>
    </row>
    <row r="22" spans="12:14">
      <c r="L22" s="51"/>
    </row>
    <row r="23" spans="12:14">
      <c r="L23" s="51"/>
    </row>
    <row r="24" spans="12:14">
      <c r="L24" s="51"/>
    </row>
    <row r="25" spans="12:14">
      <c r="L25" s="51"/>
    </row>
    <row r="26" spans="12:14">
      <c r="L26" s="51"/>
    </row>
  </sheetData>
  <mergeCells count="13">
    <mergeCell ref="B5:I5"/>
    <mergeCell ref="K5:P5"/>
    <mergeCell ref="K8:K10"/>
    <mergeCell ref="F8:F11"/>
    <mergeCell ref="C8:C11"/>
    <mergeCell ref="B8:B13"/>
    <mergeCell ref="F12:F13"/>
    <mergeCell ref="G12:G13"/>
    <mergeCell ref="H12:H13"/>
    <mergeCell ref="I8:I13"/>
    <mergeCell ref="G8:G11"/>
    <mergeCell ref="H8:H11"/>
    <mergeCell ref="C12:C13"/>
  </mergeCells>
  <pageMargins left="0.70866141732283472" right="0.70866141732283472" top="0.74803149606299213" bottom="0.74803149606299213" header="0.31496062992125984" footer="0.31496062992125984"/>
  <pageSetup scale="45" orientation="landscape" r:id="rId1"/>
  <drawing r:id="rId2"/>
</worksheet>
</file>

<file path=xl/worksheets/sheet4.xml><?xml version="1.0" encoding="utf-8"?>
<worksheet xmlns="http://schemas.openxmlformats.org/spreadsheetml/2006/main" xmlns:r="http://schemas.openxmlformats.org/officeDocument/2006/relationships">
  <dimension ref="B3:I17"/>
  <sheetViews>
    <sheetView zoomScale="85" zoomScaleNormal="85" workbookViewId="0">
      <selection activeCell="D3" sqref="D3"/>
    </sheetView>
  </sheetViews>
  <sheetFormatPr baseColWidth="10" defaultColWidth="11.42578125" defaultRowHeight="15"/>
  <cols>
    <col min="1" max="1" width="4.7109375" customWidth="1"/>
    <col min="2" max="2" width="17.28515625" customWidth="1"/>
    <col min="3" max="3" width="35.28515625" customWidth="1"/>
    <col min="4" max="4" width="31.85546875" customWidth="1"/>
    <col min="5" max="5" width="16.5703125" customWidth="1"/>
    <col min="6" max="6" width="16.28515625" bestFit="1" customWidth="1"/>
    <col min="7" max="7" width="14.28515625" bestFit="1" customWidth="1"/>
    <col min="8" max="8" width="17.85546875" customWidth="1"/>
    <col min="9" max="9" width="13" bestFit="1" customWidth="1"/>
    <col min="13" max="13" width="17.140625" customWidth="1"/>
  </cols>
  <sheetData>
    <row r="3" spans="2:9">
      <c r="D3" s="3" t="s">
        <v>134</v>
      </c>
    </row>
    <row r="6" spans="2:9" ht="36.75" customHeight="1">
      <c r="B6" s="153" t="s">
        <v>67</v>
      </c>
      <c r="C6" s="153"/>
      <c r="D6" s="153"/>
      <c r="E6" s="153"/>
      <c r="F6" s="153"/>
    </row>
    <row r="7" spans="2:9">
      <c r="B7" s="52" t="s">
        <v>25</v>
      </c>
      <c r="C7" s="52" t="s">
        <v>68</v>
      </c>
      <c r="D7" s="62" t="s">
        <v>69</v>
      </c>
      <c r="E7" s="62" t="s">
        <v>52</v>
      </c>
      <c r="F7" s="52" t="s">
        <v>39</v>
      </c>
    </row>
    <row r="8" spans="2:9" ht="36" customHeight="1">
      <c r="B8" s="96" t="s">
        <v>55</v>
      </c>
      <c r="C8" s="63">
        <v>37193</v>
      </c>
      <c r="D8" s="64"/>
      <c r="E8" s="64"/>
      <c r="F8" s="64">
        <f>(D8+E8)*C8</f>
        <v>0</v>
      </c>
    </row>
    <row r="9" spans="2:9" ht="15" customHeight="1">
      <c r="B9" s="40"/>
      <c r="C9" s="40"/>
      <c r="D9" s="154" t="s">
        <v>70</v>
      </c>
      <c r="E9" s="154"/>
      <c r="F9" s="155">
        <f>SUM(F8:F8)</f>
        <v>0</v>
      </c>
    </row>
    <row r="10" spans="2:9">
      <c r="B10" s="40"/>
      <c r="C10" s="40"/>
      <c r="D10" s="154"/>
      <c r="E10" s="154"/>
      <c r="F10" s="155"/>
    </row>
    <row r="12" spans="2:9" ht="20.25" customHeight="1">
      <c r="B12" s="151" t="s">
        <v>71</v>
      </c>
      <c r="C12" s="151"/>
      <c r="D12" s="151"/>
      <c r="E12" s="151"/>
      <c r="F12" s="151"/>
      <c r="G12" s="151"/>
      <c r="H12" s="151"/>
      <c r="I12" s="151"/>
    </row>
    <row r="13" spans="2:9" ht="29.25" customHeight="1">
      <c r="B13" s="45" t="s">
        <v>25</v>
      </c>
      <c r="C13" s="45" t="s">
        <v>54</v>
      </c>
      <c r="D13" s="45" t="s">
        <v>72</v>
      </c>
      <c r="E13" s="45" t="s">
        <v>24</v>
      </c>
      <c r="F13" s="45" t="s">
        <v>28</v>
      </c>
      <c r="G13" s="45" t="s">
        <v>52</v>
      </c>
      <c r="H13" s="45" t="s">
        <v>73</v>
      </c>
      <c r="I13" s="45" t="s">
        <v>39</v>
      </c>
    </row>
    <row r="14" spans="2:9" ht="60" customHeight="1">
      <c r="B14" s="143" t="s">
        <v>55</v>
      </c>
      <c r="C14" s="65" t="s">
        <v>56</v>
      </c>
      <c r="D14" s="65" t="s">
        <v>97</v>
      </c>
      <c r="E14" s="48">
        <v>370</v>
      </c>
      <c r="F14" s="64"/>
      <c r="G14" s="64"/>
      <c r="H14" s="64">
        <f>E14*(F14+G14)</f>
        <v>0</v>
      </c>
      <c r="I14" s="156">
        <f>SUM(H14:H16)</f>
        <v>0</v>
      </c>
    </row>
    <row r="15" spans="2:9" ht="30">
      <c r="B15" s="145"/>
      <c r="C15" s="65" t="s">
        <v>57</v>
      </c>
      <c r="D15" s="65" t="s">
        <v>74</v>
      </c>
      <c r="E15" s="48">
        <v>20</v>
      </c>
      <c r="F15" s="64"/>
      <c r="G15" s="64"/>
      <c r="H15" s="64">
        <f>E15*(F15+G15)</f>
        <v>0</v>
      </c>
      <c r="I15" s="157"/>
    </row>
    <row r="16" spans="2:9" ht="51" customHeight="1">
      <c r="B16" s="144"/>
      <c r="C16" s="65" t="s">
        <v>58</v>
      </c>
      <c r="D16" s="65" t="s">
        <v>97</v>
      </c>
      <c r="E16" s="78">
        <v>35</v>
      </c>
      <c r="F16" s="64"/>
      <c r="G16" s="64"/>
      <c r="H16" s="64">
        <f>E16*(F16+G16)</f>
        <v>0</v>
      </c>
      <c r="I16" s="158"/>
    </row>
    <row r="17" spans="6:9" ht="25.5" customHeight="1">
      <c r="F17" s="77"/>
      <c r="G17" s="152" t="s">
        <v>75</v>
      </c>
      <c r="H17" s="152"/>
      <c r="I17" s="79">
        <f>SUM(I14:I16)</f>
        <v>0</v>
      </c>
    </row>
  </sheetData>
  <mergeCells count="7">
    <mergeCell ref="B12:I12"/>
    <mergeCell ref="G17:H17"/>
    <mergeCell ref="B6:F6"/>
    <mergeCell ref="D9:E10"/>
    <mergeCell ref="F9:F10"/>
    <mergeCell ref="B14:B16"/>
    <mergeCell ref="I14:I16"/>
  </mergeCells>
  <pageMargins left="0.70866141732283472" right="0.70866141732283472" top="0.74803149606299213" bottom="0.74803149606299213" header="0.31496062992125984" footer="0.31496062992125984"/>
  <pageSetup scale="65" orientation="landscape" r:id="rId1"/>
  <drawing r:id="rId2"/>
</worksheet>
</file>

<file path=xl/worksheets/sheet5.xml><?xml version="1.0" encoding="utf-8"?>
<worksheet xmlns="http://schemas.openxmlformats.org/spreadsheetml/2006/main" xmlns:r="http://schemas.openxmlformats.org/officeDocument/2006/relationships">
  <dimension ref="B3:I28"/>
  <sheetViews>
    <sheetView tabSelected="1" workbookViewId="0">
      <selection activeCell="D3" sqref="D3"/>
    </sheetView>
  </sheetViews>
  <sheetFormatPr baseColWidth="10" defaultColWidth="11.42578125" defaultRowHeight="15"/>
  <cols>
    <col min="3" max="3" width="37.28515625" customWidth="1"/>
    <col min="5" max="5" width="12" bestFit="1" customWidth="1"/>
    <col min="7" max="7" width="12" bestFit="1" customWidth="1"/>
    <col min="8" max="8" width="13" bestFit="1" customWidth="1"/>
    <col min="9" max="9" width="12" bestFit="1" customWidth="1"/>
    <col min="10" max="10" width="7.5703125" customWidth="1"/>
  </cols>
  <sheetData>
    <row r="3" spans="2:9">
      <c r="D3" s="3" t="s">
        <v>134</v>
      </c>
    </row>
    <row r="5" spans="2:9">
      <c r="B5" s="164" t="s">
        <v>92</v>
      </c>
      <c r="C5" s="164"/>
      <c r="D5" s="164"/>
      <c r="E5" s="164"/>
      <c r="F5" s="164"/>
      <c r="G5" s="164"/>
      <c r="H5" s="164"/>
      <c r="I5" s="164"/>
    </row>
    <row r="6" spans="2:9">
      <c r="B6" s="164"/>
      <c r="C6" s="164"/>
      <c r="D6" s="164"/>
      <c r="E6" s="164"/>
      <c r="F6" s="164"/>
      <c r="G6" s="164"/>
      <c r="H6" s="164"/>
      <c r="I6" s="164"/>
    </row>
    <row r="8" spans="2:9" ht="45">
      <c r="B8" s="52" t="s">
        <v>25</v>
      </c>
      <c r="C8" s="52" t="s">
        <v>23</v>
      </c>
      <c r="D8" s="52" t="s">
        <v>24</v>
      </c>
      <c r="E8" s="52" t="s">
        <v>90</v>
      </c>
      <c r="F8" s="52" t="s">
        <v>11</v>
      </c>
      <c r="G8" s="52" t="s">
        <v>28</v>
      </c>
      <c r="H8" s="62" t="s">
        <v>52</v>
      </c>
      <c r="I8" s="52" t="s">
        <v>42</v>
      </c>
    </row>
    <row r="9" spans="2:9" ht="35.25" customHeight="1">
      <c r="B9" s="41" t="s">
        <v>43</v>
      </c>
      <c r="C9" s="108" t="s">
        <v>44</v>
      </c>
      <c r="D9" s="107">
        <f>37193</f>
        <v>37193</v>
      </c>
      <c r="E9" s="109">
        <v>60</v>
      </c>
      <c r="F9" s="109">
        <v>60</v>
      </c>
      <c r="G9" s="110"/>
      <c r="H9" s="111"/>
      <c r="I9" s="111">
        <f>(H9+G9)*D9</f>
        <v>0</v>
      </c>
    </row>
    <row r="10" spans="2:9">
      <c r="B10" s="68"/>
      <c r="C10" s="55"/>
      <c r="D10" s="55"/>
      <c r="E10" s="55"/>
      <c r="F10" s="55"/>
      <c r="G10" s="55"/>
      <c r="H10" s="67" t="s">
        <v>40</v>
      </c>
      <c r="I10" s="74">
        <f>SUM(I9:I9)</f>
        <v>0</v>
      </c>
    </row>
    <row r="13" spans="2:9">
      <c r="B13" s="147" t="s">
        <v>65</v>
      </c>
      <c r="C13" s="147"/>
      <c r="D13" s="147"/>
      <c r="E13" s="147"/>
      <c r="F13" s="147"/>
      <c r="G13" s="147"/>
      <c r="H13" s="147"/>
    </row>
    <row r="14" spans="2:9" ht="60">
      <c r="B14" s="56" t="s">
        <v>25</v>
      </c>
      <c r="C14" s="56" t="s">
        <v>93</v>
      </c>
      <c r="D14" s="56" t="s">
        <v>59</v>
      </c>
      <c r="E14" s="56" t="s">
        <v>64</v>
      </c>
      <c r="F14" s="56" t="s">
        <v>60</v>
      </c>
      <c r="G14" s="56" t="s">
        <v>52</v>
      </c>
      <c r="H14" s="56" t="s">
        <v>42</v>
      </c>
    </row>
    <row r="15" spans="2:9">
      <c r="B15" s="135" t="s">
        <v>55</v>
      </c>
      <c r="C15" s="54" t="s">
        <v>61</v>
      </c>
      <c r="D15" s="53">
        <v>1</v>
      </c>
      <c r="E15" s="148">
        <f>23972</f>
        <v>23972</v>
      </c>
      <c r="F15" s="165"/>
      <c r="G15" s="168"/>
      <c r="H15" s="171">
        <f>((G15+F15)*E15)+(E19*(F19+G19))</f>
        <v>0</v>
      </c>
    </row>
    <row r="16" spans="2:9">
      <c r="B16" s="135"/>
      <c r="C16" s="54" t="s">
        <v>62</v>
      </c>
      <c r="D16" s="53">
        <v>1</v>
      </c>
      <c r="E16" s="148"/>
      <c r="F16" s="166"/>
      <c r="G16" s="169"/>
      <c r="H16" s="172"/>
    </row>
    <row r="17" spans="2:8">
      <c r="B17" s="135"/>
      <c r="C17" s="54" t="s">
        <v>63</v>
      </c>
      <c r="D17" s="53">
        <v>1</v>
      </c>
      <c r="E17" s="148"/>
      <c r="F17" s="166"/>
      <c r="G17" s="169"/>
      <c r="H17" s="172"/>
    </row>
    <row r="18" spans="2:8">
      <c r="B18" s="135"/>
      <c r="C18" s="54" t="s">
        <v>15</v>
      </c>
      <c r="D18" s="53">
        <v>1</v>
      </c>
      <c r="E18" s="148"/>
      <c r="F18" s="167"/>
      <c r="G18" s="170"/>
      <c r="H18" s="172"/>
    </row>
    <row r="19" spans="2:8">
      <c r="B19" s="135"/>
      <c r="C19" s="54" t="s">
        <v>61</v>
      </c>
      <c r="D19" s="53">
        <v>1</v>
      </c>
      <c r="E19" s="174">
        <v>13221</v>
      </c>
      <c r="F19" s="168"/>
      <c r="G19" s="168"/>
      <c r="H19" s="172"/>
    </row>
    <row r="20" spans="2:8">
      <c r="B20" s="135"/>
      <c r="C20" s="54" t="s">
        <v>62</v>
      </c>
      <c r="D20" s="53">
        <v>1</v>
      </c>
      <c r="E20" s="175"/>
      <c r="F20" s="169"/>
      <c r="G20" s="169"/>
      <c r="H20" s="172"/>
    </row>
    <row r="21" spans="2:8">
      <c r="B21" s="135"/>
      <c r="C21" s="54" t="s">
        <v>15</v>
      </c>
      <c r="D21" s="53">
        <v>1</v>
      </c>
      <c r="E21" s="176"/>
      <c r="F21" s="170"/>
      <c r="G21" s="170"/>
      <c r="H21" s="173"/>
    </row>
    <row r="22" spans="2:8">
      <c r="B22" s="7"/>
      <c r="C22" s="55"/>
      <c r="D22" s="55"/>
      <c r="E22" s="55"/>
      <c r="F22" s="55"/>
      <c r="G22" s="60" t="s">
        <v>40</v>
      </c>
      <c r="H22" s="61">
        <f>SUM(H15:H18)</f>
        <v>0</v>
      </c>
    </row>
    <row r="24" spans="2:8" ht="15" customHeight="1">
      <c r="B24" s="160" t="s">
        <v>76</v>
      </c>
      <c r="C24" s="161"/>
      <c r="D24" s="162" t="s">
        <v>77</v>
      </c>
      <c r="E24" s="162"/>
      <c r="F24" s="162"/>
      <c r="G24" s="162"/>
      <c r="H24" s="162"/>
    </row>
    <row r="25" spans="2:8" ht="15" customHeight="1">
      <c r="B25" s="159" t="s">
        <v>78</v>
      </c>
      <c r="C25" s="159"/>
      <c r="D25" s="163"/>
      <c r="E25" s="163"/>
      <c r="F25" s="163"/>
      <c r="G25" s="163"/>
      <c r="H25" s="163"/>
    </row>
    <row r="26" spans="2:8" ht="15" customHeight="1">
      <c r="B26" s="159"/>
      <c r="C26" s="159"/>
      <c r="D26" s="163"/>
      <c r="E26" s="163"/>
      <c r="F26" s="163"/>
      <c r="G26" s="163"/>
      <c r="H26" s="163"/>
    </row>
    <row r="27" spans="2:8" ht="15" customHeight="1">
      <c r="B27" s="159"/>
      <c r="C27" s="159"/>
      <c r="D27" s="163"/>
      <c r="E27" s="163"/>
      <c r="F27" s="163"/>
      <c r="G27" s="163"/>
      <c r="H27" s="163"/>
    </row>
    <row r="28" spans="2:8" ht="15" customHeight="1">
      <c r="B28" s="159"/>
      <c r="C28" s="159"/>
      <c r="D28" s="163"/>
      <c r="E28" s="163"/>
      <c r="F28" s="163"/>
      <c r="G28" s="163"/>
      <c r="H28" s="163"/>
    </row>
  </sheetData>
  <mergeCells count="14">
    <mergeCell ref="B25:C28"/>
    <mergeCell ref="B24:C24"/>
    <mergeCell ref="D24:H24"/>
    <mergeCell ref="D25:H28"/>
    <mergeCell ref="B5:I6"/>
    <mergeCell ref="B13:H13"/>
    <mergeCell ref="E15:E18"/>
    <mergeCell ref="F15:F18"/>
    <mergeCell ref="G15:G18"/>
    <mergeCell ref="B15:B21"/>
    <mergeCell ref="G19:G21"/>
    <mergeCell ref="H15:H21"/>
    <mergeCell ref="F19:F21"/>
    <mergeCell ref="E19:E21"/>
  </mergeCells>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Cantidades</vt:lpstr>
      <vt:lpstr>IMPRESIÓN</vt:lpstr>
      <vt:lpstr>EMPAQUE</vt:lpstr>
      <vt:lpstr>DISTRIBUCIÓN</vt:lpstr>
      <vt:lpstr>COTIZACIONES DE REFERENCIA</vt:lpstr>
    </vt:vector>
  </TitlesOfParts>
  <Company>icfes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dsalazar</dc:creator>
  <cp:lastModifiedBy>adizquierdo</cp:lastModifiedBy>
  <cp:lastPrinted>2012-03-13T20:26:01Z</cp:lastPrinted>
  <dcterms:created xsi:type="dcterms:W3CDTF">2011-12-13T20:20:18Z</dcterms:created>
  <dcterms:modified xsi:type="dcterms:W3CDTF">2012-03-13T20:39:29Z</dcterms:modified>
</cp:coreProperties>
</file>