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-1260" yWindow="0" windowWidth="12240" windowHeight="8085" tabRatio="405"/>
  </bookViews>
  <sheets>
    <sheet name="oferta econom." sheetId="40" r:id="rId1"/>
  </sheets>
  <definedNames>
    <definedName name="_xlnm._FilterDatabase" localSheetId="0" hidden="1">'oferta econom.'!$A$4:$D$32</definedName>
  </definedNames>
  <calcPr calcId="124519"/>
</workbook>
</file>

<file path=xl/calcChain.xml><?xml version="1.0" encoding="utf-8"?>
<calcChain xmlns="http://schemas.openxmlformats.org/spreadsheetml/2006/main">
  <c r="F34" i="40"/>
  <c r="F35"/>
  <c r="D7"/>
  <c r="D6"/>
  <c r="D5"/>
  <c r="F9"/>
  <c r="F7"/>
  <c r="F5"/>
  <c r="F18"/>
  <c r="F17"/>
  <c r="F16"/>
  <c r="F13"/>
  <c r="F14"/>
  <c r="F15"/>
  <c r="F12"/>
  <c r="F8"/>
  <c r="F6"/>
  <c r="F19"/>
  <c r="F11"/>
  <c r="F32"/>
</calcChain>
</file>

<file path=xl/sharedStrings.xml><?xml version="1.0" encoding="utf-8"?>
<sst xmlns="http://schemas.openxmlformats.org/spreadsheetml/2006/main" count="119" uniqueCount="46">
  <si>
    <t>Saber 11º</t>
  </si>
  <si>
    <t>Saber Pro</t>
  </si>
  <si>
    <t>Diseño</t>
  </si>
  <si>
    <t>Ajuste, revisión de especificaciones y marcos de la prueba de Competencias Ciudadanas</t>
  </si>
  <si>
    <t>Contratación de servicios profesionales y/o expertos para la definición de niveles de desempeño por módulos de prueba</t>
  </si>
  <si>
    <t>Contratación de servicios profesionales para apoyar el proceso de revisión de "ojo fresco"de las propuestas de especificaciones de los módulos de SABER 11</t>
  </si>
  <si>
    <t>Asesores Módulos Saber Pro</t>
  </si>
  <si>
    <t>Marcos para Técnicos y tecnológicos</t>
  </si>
  <si>
    <t xml:space="preserve">Construcción de 92 contextos de las pruebas de Lectutra Crítica, Razonamiento Cuantitativo, Lenguaje, Profundizaciones, Inglés y Competencias Ciudadanas del programa Saber 11º. </t>
  </si>
  <si>
    <t>Logística de la validación de 1038 preguntas del programa Saber 11º</t>
  </si>
  <si>
    <t>Construcción de 160 preguntas de los módulos de Gestión de proyectos e Investigación en  Ciencias sociales  del programa Saber Pro</t>
  </si>
  <si>
    <t>Expertos para revisión de 80 preguntas y 26 contextos del módulo de Lectura Crítica del programa Saber Pro</t>
  </si>
  <si>
    <t>Construcción de 80 preguntas y 26 contextos del módulo de Lectura Crítica del programa Saber Pro</t>
  </si>
  <si>
    <t>Revisión de Ojo Fresco de 2682 preguntas de los módulos de Salud, Derecho, Educación, Indagación y modelación, Agropecuarias, Técnicos y tecnológicos y Gestión de proyectos, Ciencias sociales del programa Saber Pro</t>
  </si>
  <si>
    <t>Validación de 2202 preguntas de los módulos de Salud, Derecho, Indagación y modelación,  Técnicos y tecnológicos, Gestión de proyectos y Ciencias sociales del programa Saber Pro</t>
  </si>
  <si>
    <t>Revisión de Ojo Fresco de 80 preguntas del módulo de Lectura Crítica del programa Saber Pro</t>
  </si>
  <si>
    <t>Comités Saber Pro (Honorarios, tiquetes y viáticos)</t>
  </si>
  <si>
    <t xml:space="preserve">Revisión de experto de 108 contextos de las pruebas de Lectura Crítica, Razonamiento Cuantitativo, Lenguaje, Profundizaciones, Inglés y Competencias Ciudadanas del programa Saber 11º. </t>
  </si>
  <si>
    <t xml:space="preserve">Construcción de 955 preguntas de las pruebas de Lectutra Crítica, Razonamiento Cuantitativo, Matemáticas, Ciencias Naturales, Ciencias Sociales, Lenguaje, Profundizaciones, Interdisciplinares, Inglés y Competencias Ciudadanas del programa Saber 11º. </t>
  </si>
  <si>
    <t xml:space="preserve">Revisión de experto de 1038 preguntas de las pruebas de Lectutra Crítica, Razonamiento Cuantitativo, Matemáticas, Ciencias Naturales, Ciencias Sociales, Lenguaje, Profundizaciones, Interdisciplinares, Inglés y Competencias Ciudadanas del programa Saber 11º. </t>
  </si>
  <si>
    <t xml:space="preserve">Revisión de Ojo Fresco de 1118 preguntas de las pruebas de Lectutra Crítica, Razonamiento Cuantitativo, Matemáticas, Ciencias Naturales, Ciencias Sociales, Lenguaje, Profundizaciones, Interdisciplinares, Inglés y Competencias Ciudadanas del programa Saber 11º. </t>
  </si>
  <si>
    <t>Viáticos y pasajes necesarios para la construcción</t>
  </si>
  <si>
    <t>Logística de validaciones</t>
  </si>
  <si>
    <t>Talleres de construcción Saber Pro</t>
  </si>
  <si>
    <t>Talleres de construcción Saber 11º</t>
  </si>
  <si>
    <t>Construcción</t>
  </si>
  <si>
    <t>PRODUCTO</t>
  </si>
  <si>
    <t>REQUERIMIENTO APROXIMADO DE PERSONAL</t>
  </si>
  <si>
    <t>Apoyo Logístico</t>
  </si>
  <si>
    <t>Traducciones</t>
  </si>
  <si>
    <t>PROYECTO</t>
  </si>
  <si>
    <t>VALOR BASE A PAGAR</t>
  </si>
  <si>
    <t>UNIDAD</t>
  </si>
  <si>
    <t>Expertos</t>
  </si>
  <si>
    <t>Reuniones</t>
  </si>
  <si>
    <t>Pagos a expertos</t>
  </si>
  <si>
    <t>Traductors</t>
  </si>
  <si>
    <t>Valor del AIU (oferta en %)</t>
  </si>
  <si>
    <t>SUBTOTAL  ANTES DE AIU</t>
  </si>
  <si>
    <t>Manejo estimado de Imprevistos en construcción - Saber Pro</t>
  </si>
  <si>
    <t>Manejo estimado de Imprevistos de Diseño Saber Pro</t>
  </si>
  <si>
    <t>Manejo estimado de Imprevistos en construcción Saber 11º</t>
  </si>
  <si>
    <t>Valor del AIU (en $)</t>
  </si>
  <si>
    <t>SUBTOTAL ANTES DE IVA (en $)</t>
  </si>
  <si>
    <t>REQUERIMIENTO (favor tener en cuenta la hoja de Perfiles requeridos)</t>
  </si>
  <si>
    <t>ICFES - CP-009-2012 -  FORMATO 3 - OFERTA ECONÓMICA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</si>
</sst>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94" formatCode="_([$$-240A]\ * #,##0.00_);_([$$-240A]\ * \(#,##0.00\);_([$$-240A]\ * &quot;-&quot;??_);_(@_)"/>
  </numFmts>
  <fonts count="9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171" fontId="5" fillId="0" borderId="0" xfId="1" applyFont="1" applyAlignment="1" applyProtection="1">
      <alignment vertical="center"/>
      <protection locked="0"/>
    </xf>
    <xf numFmtId="43" fontId="5" fillId="0" borderId="0" xfId="0" applyNumberFormat="1" applyFont="1" applyAlignment="1" applyProtection="1">
      <alignment vertical="center"/>
      <protection locked="0"/>
    </xf>
    <xf numFmtId="194" fontId="6" fillId="0" borderId="1" xfId="3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9" fontId="7" fillId="0" borderId="5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194" fontId="7" fillId="0" borderId="5" xfId="3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194" fontId="7" fillId="0" borderId="9" xfId="3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 wrapText="1"/>
    </xf>
    <xf numFmtId="3" fontId="5" fillId="0" borderId="14" xfId="0" applyNumberFormat="1" applyFont="1" applyBorder="1" applyAlignment="1" applyProtection="1">
      <alignment horizontal="center" vertical="center"/>
    </xf>
    <xf numFmtId="194" fontId="5" fillId="0" borderId="15" xfId="2" applyNumberFormat="1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 wrapText="1"/>
    </xf>
    <xf numFmtId="194" fontId="5" fillId="0" borderId="15" xfId="2" applyNumberFormat="1" applyFont="1" applyFill="1" applyBorder="1" applyAlignment="1" applyProtection="1">
      <alignment vertical="center"/>
    </xf>
    <xf numFmtId="0" fontId="5" fillId="0" borderId="16" xfId="0" applyFont="1" applyBorder="1" applyAlignment="1" applyProtection="1">
      <alignment vertical="center" wrapText="1"/>
    </xf>
    <xf numFmtId="3" fontId="5" fillId="0" borderId="17" xfId="0" applyNumberFormat="1" applyFont="1" applyBorder="1" applyAlignment="1" applyProtection="1">
      <alignment horizontal="center" vertical="center"/>
    </xf>
    <xf numFmtId="194" fontId="5" fillId="0" borderId="18" xfId="2" applyNumberFormat="1" applyFont="1" applyBorder="1" applyAlignment="1" applyProtection="1">
      <alignment vertical="center"/>
    </xf>
    <xf numFmtId="171" fontId="6" fillId="3" borderId="19" xfId="1" applyFont="1" applyFill="1" applyBorder="1" applyAlignment="1" applyProtection="1">
      <alignment horizontal="center" vertical="center" wrapText="1"/>
      <protection locked="0"/>
    </xf>
    <xf numFmtId="171" fontId="6" fillId="3" borderId="20" xfId="1" applyFont="1" applyFill="1" applyBorder="1" applyAlignment="1" applyProtection="1">
      <alignment horizontal="center" vertical="center" wrapText="1"/>
      <protection locked="0"/>
    </xf>
    <xf numFmtId="171" fontId="6" fillId="3" borderId="21" xfId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</cellXfs>
  <cellStyles count="7">
    <cellStyle name="Millares" xfId="1" builtinId="3"/>
    <cellStyle name="Millares 2" xfId="2"/>
    <cellStyle name="Moneda" xfId="3" builtinId="4"/>
    <cellStyle name="Normal" xfId="0" builtinId="0"/>
    <cellStyle name="Normal 19" xfId="4"/>
    <cellStyle name="Normal 2" xfId="5"/>
    <cellStyle name="Normal 2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="85" zoomScaleNormal="85" workbookViewId="0">
      <selection activeCell="A2" sqref="A2:F2"/>
    </sheetView>
  </sheetViews>
  <sheetFormatPr baseColWidth="10" defaultColWidth="32.7109375" defaultRowHeight="18.75"/>
  <cols>
    <col min="1" max="1" width="82.85546875" style="1" customWidth="1"/>
    <col min="2" max="2" width="21.85546875" style="1" customWidth="1"/>
    <col min="3" max="3" width="23.140625" style="1" customWidth="1"/>
    <col min="4" max="5" width="21.140625" style="1" customWidth="1"/>
    <col min="6" max="6" width="25.42578125" style="1" bestFit="1" customWidth="1"/>
    <col min="7" max="16384" width="32.7109375" style="1"/>
  </cols>
  <sheetData>
    <row r="1" spans="1:8" ht="19.5" thickBot="1"/>
    <row r="2" spans="1:8" ht="39.75" customHeight="1" thickBot="1">
      <c r="A2" s="27" t="s">
        <v>45</v>
      </c>
      <c r="B2" s="28"/>
      <c r="C2" s="28"/>
      <c r="D2" s="28"/>
      <c r="E2" s="28"/>
      <c r="F2" s="29"/>
    </row>
    <row r="3" spans="1:8" ht="19.5" thickBot="1"/>
    <row r="4" spans="1:8" ht="56.25">
      <c r="A4" s="16" t="s">
        <v>44</v>
      </c>
      <c r="B4" s="17" t="s">
        <v>26</v>
      </c>
      <c r="C4" s="17" t="s">
        <v>30</v>
      </c>
      <c r="D4" s="17" t="s">
        <v>27</v>
      </c>
      <c r="E4" s="17" t="s">
        <v>32</v>
      </c>
      <c r="F4" s="18" t="s">
        <v>31</v>
      </c>
    </row>
    <row r="5" spans="1:8" ht="75">
      <c r="A5" s="19" t="s">
        <v>18</v>
      </c>
      <c r="B5" s="20" t="s">
        <v>25</v>
      </c>
      <c r="C5" s="20" t="s">
        <v>0</v>
      </c>
      <c r="D5" s="20">
        <f>955/10</f>
        <v>95.5</v>
      </c>
      <c r="E5" s="20" t="s">
        <v>33</v>
      </c>
      <c r="F5" s="21">
        <f>104000*955</f>
        <v>99320000</v>
      </c>
      <c r="G5" s="2"/>
      <c r="H5" s="3"/>
    </row>
    <row r="6" spans="1:8" ht="56.25">
      <c r="A6" s="19" t="s">
        <v>8</v>
      </c>
      <c r="B6" s="20" t="s">
        <v>25</v>
      </c>
      <c r="C6" s="20" t="s">
        <v>0</v>
      </c>
      <c r="D6" s="20">
        <f>92/10</f>
        <v>9.1999999999999993</v>
      </c>
      <c r="E6" s="20" t="s">
        <v>33</v>
      </c>
      <c r="F6" s="21">
        <f>120000*92</f>
        <v>11040000</v>
      </c>
    </row>
    <row r="7" spans="1:8" ht="75">
      <c r="A7" s="19" t="s">
        <v>19</v>
      </c>
      <c r="B7" s="20" t="s">
        <v>25</v>
      </c>
      <c r="C7" s="20" t="s">
        <v>0</v>
      </c>
      <c r="D7" s="20">
        <f>9*2</f>
        <v>18</v>
      </c>
      <c r="E7" s="20" t="s">
        <v>33</v>
      </c>
      <c r="F7" s="21">
        <f>35000*1038</f>
        <v>36330000</v>
      </c>
    </row>
    <row r="8" spans="1:8" ht="56.25">
      <c r="A8" s="19" t="s">
        <v>17</v>
      </c>
      <c r="B8" s="20" t="s">
        <v>25</v>
      </c>
      <c r="C8" s="20" t="s">
        <v>0</v>
      </c>
      <c r="D8" s="20">
        <v>6</v>
      </c>
      <c r="E8" s="20" t="s">
        <v>33</v>
      </c>
      <c r="F8" s="21">
        <f>108*40000</f>
        <v>4320000</v>
      </c>
    </row>
    <row r="9" spans="1:8" ht="75">
      <c r="A9" s="19" t="s">
        <v>20</v>
      </c>
      <c r="B9" s="20" t="s">
        <v>25</v>
      </c>
      <c r="C9" s="20" t="s">
        <v>0</v>
      </c>
      <c r="D9" s="20">
        <v>9</v>
      </c>
      <c r="E9" s="20" t="s">
        <v>33</v>
      </c>
      <c r="F9" s="21">
        <f>8700*1118</f>
        <v>9726600</v>
      </c>
    </row>
    <row r="10" spans="1:8">
      <c r="A10" s="19" t="s">
        <v>9</v>
      </c>
      <c r="B10" s="20" t="s">
        <v>28</v>
      </c>
      <c r="C10" s="20" t="s">
        <v>0</v>
      </c>
      <c r="D10" s="20">
        <v>2</v>
      </c>
      <c r="E10" s="20" t="s">
        <v>34</v>
      </c>
      <c r="F10" s="21">
        <v>3671800</v>
      </c>
    </row>
    <row r="11" spans="1:8">
      <c r="A11" s="19" t="s">
        <v>41</v>
      </c>
      <c r="B11" s="20" t="s">
        <v>25</v>
      </c>
      <c r="C11" s="20" t="s">
        <v>0</v>
      </c>
      <c r="D11" s="20">
        <v>4</v>
      </c>
      <c r="E11" s="20" t="s">
        <v>33</v>
      </c>
      <c r="F11" s="21">
        <f>SUM(F5:F10)*0.15</f>
        <v>24661260</v>
      </c>
    </row>
    <row r="12" spans="1:8" ht="37.5">
      <c r="A12" s="22" t="s">
        <v>10</v>
      </c>
      <c r="B12" s="20" t="s">
        <v>25</v>
      </c>
      <c r="C12" s="20" t="s">
        <v>1</v>
      </c>
      <c r="D12" s="20">
        <v>16</v>
      </c>
      <c r="E12" s="20" t="s">
        <v>33</v>
      </c>
      <c r="F12" s="23">
        <f>160*180000</f>
        <v>28800000</v>
      </c>
    </row>
    <row r="13" spans="1:8" ht="37.5">
      <c r="A13" s="22" t="s">
        <v>10</v>
      </c>
      <c r="B13" s="20" t="s">
        <v>25</v>
      </c>
      <c r="C13" s="20" t="s">
        <v>1</v>
      </c>
      <c r="D13" s="20">
        <v>16</v>
      </c>
      <c r="E13" s="20" t="s">
        <v>33</v>
      </c>
      <c r="F13" s="23">
        <f>(160*35000)+5600000</f>
        <v>11200000</v>
      </c>
    </row>
    <row r="14" spans="1:8" ht="56.25">
      <c r="A14" s="22" t="s">
        <v>14</v>
      </c>
      <c r="B14" s="20" t="s">
        <v>25</v>
      </c>
      <c r="C14" s="20" t="s">
        <v>1</v>
      </c>
      <c r="D14" s="20">
        <v>27</v>
      </c>
      <c r="E14" s="20" t="s">
        <v>33</v>
      </c>
      <c r="F14" s="23">
        <f>8700*2*2202</f>
        <v>38314800</v>
      </c>
    </row>
    <row r="15" spans="1:8" ht="75">
      <c r="A15" s="22" t="s">
        <v>13</v>
      </c>
      <c r="B15" s="20" t="s">
        <v>25</v>
      </c>
      <c r="C15" s="20" t="s">
        <v>1</v>
      </c>
      <c r="D15" s="20">
        <v>33</v>
      </c>
      <c r="E15" s="20" t="s">
        <v>33</v>
      </c>
      <c r="F15" s="23">
        <f>8700*2682</f>
        <v>23333400</v>
      </c>
    </row>
    <row r="16" spans="1:8" ht="37.5">
      <c r="A16" s="19" t="s">
        <v>12</v>
      </c>
      <c r="B16" s="20" t="s">
        <v>25</v>
      </c>
      <c r="C16" s="20" t="s">
        <v>1</v>
      </c>
      <c r="D16" s="20">
        <v>8</v>
      </c>
      <c r="E16" s="20" t="s">
        <v>33</v>
      </c>
      <c r="F16" s="23">
        <f>(80*104000)+(120000*26)</f>
        <v>11440000</v>
      </c>
    </row>
    <row r="17" spans="1:6" ht="37.5">
      <c r="A17" s="19" t="s">
        <v>11</v>
      </c>
      <c r="B17" s="20" t="s">
        <v>25</v>
      </c>
      <c r="C17" s="20" t="s">
        <v>1</v>
      </c>
      <c r="D17" s="20">
        <v>8</v>
      </c>
      <c r="E17" s="20" t="s">
        <v>33</v>
      </c>
      <c r="F17" s="23">
        <f>(80*35000)+(40000*26)</f>
        <v>3840000</v>
      </c>
    </row>
    <row r="18" spans="1:6" ht="37.5">
      <c r="A18" s="19" t="s">
        <v>15</v>
      </c>
      <c r="B18" s="20" t="s">
        <v>25</v>
      </c>
      <c r="C18" s="20" t="s">
        <v>1</v>
      </c>
      <c r="D18" s="20">
        <v>2</v>
      </c>
      <c r="E18" s="20" t="s">
        <v>33</v>
      </c>
      <c r="F18" s="23">
        <f>8700*80</f>
        <v>696000</v>
      </c>
    </row>
    <row r="19" spans="1:6" ht="27" customHeight="1">
      <c r="A19" s="19" t="s">
        <v>39</v>
      </c>
      <c r="B19" s="20" t="s">
        <v>25</v>
      </c>
      <c r="C19" s="20" t="s">
        <v>1</v>
      </c>
      <c r="D19" s="20">
        <v>4</v>
      </c>
      <c r="E19" s="20" t="s">
        <v>33</v>
      </c>
      <c r="F19" s="21">
        <f>SUM(F12:F18)*0.15</f>
        <v>17643630</v>
      </c>
    </row>
    <row r="20" spans="1:6" ht="37.5">
      <c r="A20" s="19" t="s">
        <v>3</v>
      </c>
      <c r="B20" s="20" t="s">
        <v>2</v>
      </c>
      <c r="C20" s="20" t="s">
        <v>1</v>
      </c>
      <c r="D20" s="20">
        <v>10</v>
      </c>
      <c r="E20" s="20" t="s">
        <v>33</v>
      </c>
      <c r="F20" s="21">
        <v>38401400</v>
      </c>
    </row>
    <row r="21" spans="1:6">
      <c r="A21" s="19" t="s">
        <v>16</v>
      </c>
      <c r="B21" s="20" t="s">
        <v>2</v>
      </c>
      <c r="C21" s="20" t="s">
        <v>1</v>
      </c>
      <c r="D21" s="20">
        <v>35</v>
      </c>
      <c r="E21" s="20" t="s">
        <v>35</v>
      </c>
      <c r="F21" s="21">
        <v>335000000</v>
      </c>
    </row>
    <row r="22" spans="1:6" ht="40.5" customHeight="1">
      <c r="A22" s="19" t="s">
        <v>4</v>
      </c>
      <c r="B22" s="20" t="s">
        <v>2</v>
      </c>
      <c r="C22" s="20" t="s">
        <v>1</v>
      </c>
      <c r="D22" s="20">
        <v>50</v>
      </c>
      <c r="E22" s="20" t="s">
        <v>33</v>
      </c>
      <c r="F22" s="21">
        <v>449089135</v>
      </c>
    </row>
    <row r="23" spans="1:6" ht="56.25">
      <c r="A23" s="19" t="s">
        <v>5</v>
      </c>
      <c r="B23" s="20" t="s">
        <v>2</v>
      </c>
      <c r="C23" s="20" t="s">
        <v>0</v>
      </c>
      <c r="D23" s="20">
        <v>20</v>
      </c>
      <c r="E23" s="20" t="s">
        <v>33</v>
      </c>
      <c r="F23" s="21">
        <v>84918672.739102155</v>
      </c>
    </row>
    <row r="24" spans="1:6">
      <c r="A24" s="19" t="s">
        <v>6</v>
      </c>
      <c r="B24" s="20" t="s">
        <v>2</v>
      </c>
      <c r="C24" s="20" t="s">
        <v>1</v>
      </c>
      <c r="D24" s="20">
        <v>2</v>
      </c>
      <c r="E24" s="20" t="s">
        <v>33</v>
      </c>
      <c r="F24" s="21">
        <v>51300000</v>
      </c>
    </row>
    <row r="25" spans="1:6">
      <c r="A25" s="19" t="s">
        <v>7</v>
      </c>
      <c r="B25" s="20" t="s">
        <v>2</v>
      </c>
      <c r="C25" s="20" t="s">
        <v>1</v>
      </c>
      <c r="D25" s="20">
        <v>12</v>
      </c>
      <c r="E25" s="20" t="s">
        <v>33</v>
      </c>
      <c r="F25" s="21">
        <v>56000000</v>
      </c>
    </row>
    <row r="26" spans="1:6">
      <c r="A26" s="19" t="s">
        <v>40</v>
      </c>
      <c r="B26" s="20" t="s">
        <v>2</v>
      </c>
      <c r="C26" s="20" t="s">
        <v>1</v>
      </c>
      <c r="D26" s="20">
        <v>4</v>
      </c>
      <c r="E26" s="20" t="s">
        <v>33</v>
      </c>
      <c r="F26" s="21">
        <v>152206381.16086531</v>
      </c>
    </row>
    <row r="27" spans="1:6">
      <c r="A27" s="19" t="s">
        <v>23</v>
      </c>
      <c r="B27" s="20" t="s">
        <v>25</v>
      </c>
      <c r="C27" s="20" t="s">
        <v>1</v>
      </c>
      <c r="D27" s="20">
        <v>4</v>
      </c>
      <c r="E27" s="20" t="s">
        <v>33</v>
      </c>
      <c r="F27" s="21">
        <v>25000000</v>
      </c>
    </row>
    <row r="28" spans="1:6">
      <c r="A28" s="19" t="s">
        <v>24</v>
      </c>
      <c r="B28" s="20" t="s">
        <v>25</v>
      </c>
      <c r="C28" s="20" t="s">
        <v>0</v>
      </c>
      <c r="D28" s="20">
        <v>4</v>
      </c>
      <c r="E28" s="20" t="s">
        <v>33</v>
      </c>
      <c r="F28" s="21">
        <v>25000000</v>
      </c>
    </row>
    <row r="29" spans="1:6">
      <c r="A29" s="19" t="s">
        <v>21</v>
      </c>
      <c r="B29" s="20" t="s">
        <v>25</v>
      </c>
      <c r="C29" s="20" t="s">
        <v>1</v>
      </c>
      <c r="D29" s="20">
        <v>10</v>
      </c>
      <c r="E29" s="20" t="s">
        <v>35</v>
      </c>
      <c r="F29" s="21">
        <v>10000000</v>
      </c>
    </row>
    <row r="30" spans="1:6">
      <c r="A30" s="19" t="s">
        <v>29</v>
      </c>
      <c r="B30" s="20" t="s">
        <v>25</v>
      </c>
      <c r="C30" s="20" t="s">
        <v>1</v>
      </c>
      <c r="D30" s="20">
        <v>2</v>
      </c>
      <c r="E30" s="20" t="s">
        <v>36</v>
      </c>
      <c r="F30" s="21">
        <v>20000000</v>
      </c>
    </row>
    <row r="31" spans="1:6" ht="19.5" thickBot="1">
      <c r="A31" s="24" t="s">
        <v>22</v>
      </c>
      <c r="B31" s="25" t="s">
        <v>28</v>
      </c>
      <c r="C31" s="25" t="s">
        <v>1</v>
      </c>
      <c r="D31" s="25">
        <v>2</v>
      </c>
      <c r="E31" s="25" t="s">
        <v>34</v>
      </c>
      <c r="F31" s="26">
        <v>2000000</v>
      </c>
    </row>
    <row r="32" spans="1:6" ht="27.75" customHeight="1">
      <c r="A32" s="30" t="s">
        <v>38</v>
      </c>
      <c r="B32" s="31"/>
      <c r="C32" s="31"/>
      <c r="D32" s="31"/>
      <c r="E32" s="32"/>
      <c r="F32" s="4">
        <f>SUM(F5:F31)</f>
        <v>1573253078.8999674</v>
      </c>
    </row>
    <row r="33" spans="1:6" ht="27.75" customHeight="1">
      <c r="A33" s="5"/>
      <c r="B33" s="6"/>
      <c r="C33" s="6"/>
      <c r="D33" s="6"/>
      <c r="E33" s="7" t="s">
        <v>37</v>
      </c>
      <c r="F33" s="8"/>
    </row>
    <row r="34" spans="1:6" ht="27.75" customHeight="1">
      <c r="A34" s="5"/>
      <c r="B34" s="6"/>
      <c r="C34" s="6"/>
      <c r="D34" s="6"/>
      <c r="E34" s="9" t="s">
        <v>42</v>
      </c>
      <c r="F34" s="10" t="str">
        <f>+IF(F33="","",F33*F32)</f>
        <v/>
      </c>
    </row>
    <row r="35" spans="1:6" ht="27.75" customHeight="1" thickBot="1">
      <c r="A35" s="11"/>
      <c r="B35" s="12"/>
      <c r="C35" s="12"/>
      <c r="D35" s="12"/>
      <c r="E35" s="13" t="s">
        <v>43</v>
      </c>
      <c r="F35" s="14" t="str">
        <f>+IF(F33="","",F34+F32)</f>
        <v/>
      </c>
    </row>
    <row r="36" spans="1:6">
      <c r="E36" s="15"/>
    </row>
    <row r="37" spans="1:6">
      <c r="E37" s="15"/>
    </row>
  </sheetData>
  <sheetProtection password="859C" sheet="1"/>
  <autoFilter ref="A4:D32"/>
  <mergeCells count="2">
    <mergeCell ref="A2:F2"/>
    <mergeCell ref="A32:E32"/>
  </mergeCells>
  <printOptions horizontalCentered="1"/>
  <pageMargins left="0.78740157480314965" right="0.78740157480314965" top="0.78740157480314965" bottom="0.78740157480314965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econom.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jmarino</dc:creator>
  <cp:lastModifiedBy>ltalero</cp:lastModifiedBy>
  <cp:lastPrinted>2012-06-25T18:11:30Z</cp:lastPrinted>
  <dcterms:created xsi:type="dcterms:W3CDTF">2010-09-07T14:14:37Z</dcterms:created>
  <dcterms:modified xsi:type="dcterms:W3CDTF">2012-07-16T20:49:52Z</dcterms:modified>
</cp:coreProperties>
</file>