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20" yWindow="135" windowWidth="10440" windowHeight="7815" tabRatio="676" activeTab="4"/>
  </bookViews>
  <sheets>
    <sheet name="GRUPO I" sheetId="20" r:id="rId1"/>
    <sheet name="GRUPO II" sheetId="21" r:id="rId2"/>
    <sheet name="GRUPO III" sheetId="15" r:id="rId3"/>
    <sheet name="CUSTODIA MATERIAL DE EXAMEN" sheetId="13" state="hidden" r:id="rId4"/>
    <sheet name="Valores de referencia" sheetId="22" r:id="rId5"/>
  </sheets>
  <calcPr calcId="124519"/>
</workbook>
</file>

<file path=xl/calcChain.xml><?xml version="1.0" encoding="utf-8"?>
<calcChain xmlns="http://schemas.openxmlformats.org/spreadsheetml/2006/main">
  <c r="G19" i="21"/>
  <c r="G20"/>
  <c r="G21"/>
  <c r="G18"/>
  <c r="G27" l="1"/>
  <c r="G28"/>
  <c r="G29"/>
  <c r="G26"/>
  <c r="L68" i="20" l="1"/>
  <c r="N68"/>
  <c r="N64"/>
  <c r="L64"/>
  <c r="N63"/>
  <c r="L63"/>
  <c r="N62"/>
  <c r="L62"/>
  <c r="H33" i="15"/>
  <c r="H20" i="21"/>
  <c r="L44" i="20"/>
  <c r="N44"/>
  <c r="H29" i="21" l="1"/>
  <c r="H28"/>
  <c r="H27"/>
  <c r="H26"/>
  <c r="I26" s="1"/>
  <c r="H21"/>
  <c r="H19"/>
  <c r="H18"/>
  <c r="I18" s="1"/>
  <c r="G14"/>
  <c r="H14" s="1"/>
  <c r="G10"/>
  <c r="H10" s="1"/>
  <c r="N40" i="20"/>
  <c r="N69"/>
  <c r="L69"/>
  <c r="N67"/>
  <c r="L67"/>
  <c r="N66"/>
  <c r="L66"/>
  <c r="N65"/>
  <c r="L65"/>
  <c r="N61"/>
  <c r="L61"/>
  <c r="N60"/>
  <c r="L60"/>
  <c r="N59"/>
  <c r="L59"/>
  <c r="N58"/>
  <c r="L58"/>
  <c r="N57"/>
  <c r="L57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3"/>
  <c r="L43"/>
  <c r="N42"/>
  <c r="L42"/>
  <c r="N41"/>
  <c r="L41"/>
  <c r="L40"/>
  <c r="G35"/>
  <c r="G34"/>
  <c r="G33"/>
  <c r="I28"/>
  <c r="I27"/>
  <c r="I26"/>
  <c r="H21"/>
  <c r="H20"/>
  <c r="H19"/>
  <c r="J10"/>
  <c r="J9"/>
  <c r="J8"/>
  <c r="H31" i="15"/>
  <c r="I31" s="1"/>
  <c r="H32"/>
  <c r="I32" s="1"/>
  <c r="I33"/>
  <c r="H30"/>
  <c r="I30" s="1"/>
  <c r="H25"/>
  <c r="G19"/>
  <c r="H19" s="1"/>
  <c r="G18"/>
  <c r="G12"/>
  <c r="H12" s="1"/>
  <c r="G11"/>
  <c r="H11" s="1"/>
  <c r="I34" i="21" l="1"/>
  <c r="H18" i="15"/>
  <c r="I18" s="1"/>
  <c r="I11"/>
  <c r="J30"/>
  <c r="I19" i="20"/>
  <c r="L8"/>
  <c r="N70"/>
  <c r="H33"/>
  <c r="J26"/>
  <c r="J35" i="15" l="1"/>
  <c r="F39" s="1"/>
  <c r="F38"/>
  <c r="N75" i="20"/>
  <c r="F37" i="15" s="1"/>
  <c r="F40" l="1"/>
</calcChain>
</file>

<file path=xl/sharedStrings.xml><?xml version="1.0" encoding="utf-8"?>
<sst xmlns="http://schemas.openxmlformats.org/spreadsheetml/2006/main" count="231" uniqueCount="119">
  <si>
    <t>PRUEBA</t>
  </si>
  <si>
    <t>VALOR UNITARIO</t>
  </si>
  <si>
    <t>TIPO DE KIT</t>
  </si>
  <si>
    <t>KIT DELEGADO</t>
  </si>
  <si>
    <t xml:space="preserve">ENTREGADO EN </t>
  </si>
  <si>
    <t>Bogotá</t>
  </si>
  <si>
    <t>CUSTODIA MATERIAL DE EXAMEN</t>
  </si>
  <si>
    <t>CONCEPTO</t>
  </si>
  <si>
    <t>VALOR MENSUAL DESPUÉS DE LOS 4 MESES INICIALES DE CUSTODIA</t>
  </si>
  <si>
    <t>ALMACENAMIENTO DEL MATERIAL DE EXAMEN BAJO CONDICIONES DE SEGURIDAD ESPECIFICADAS EN EL ANEXO TÉCNICO</t>
  </si>
  <si>
    <t>REPRESENTANTE LEGAL</t>
  </si>
  <si>
    <t>KIT COORDINADOR DE MUNICIPIO/DEPARTAMENTO</t>
  </si>
  <si>
    <t>KIT DEL MONITOR</t>
  </si>
  <si>
    <t>CONTROLADA</t>
  </si>
  <si>
    <t>CENSAL</t>
  </si>
  <si>
    <t>KIT RECTOR</t>
  </si>
  <si>
    <t>Ciudades principales</t>
  </si>
  <si>
    <t>CATEGORIA</t>
  </si>
  <si>
    <t>Rango</t>
  </si>
  <si>
    <t>Mínimo</t>
  </si>
  <si>
    <t>Máximo</t>
  </si>
  <si>
    <t>Bajo</t>
  </si>
  <si>
    <t>Alto</t>
  </si>
  <si>
    <t>Biblia (personalizada por SEJO)</t>
  </si>
  <si>
    <t>Credencial Aplicador</t>
  </si>
  <si>
    <t>Credencial Coordinador salones</t>
  </si>
  <si>
    <t>Credencial Delegado</t>
  </si>
  <si>
    <t>Cuadro de tiempos G3° (Gigante)</t>
  </si>
  <si>
    <t>Cuadro de tiempos G5° y G9° (Gigante)</t>
  </si>
  <si>
    <t>Formato de monitoreo</t>
  </si>
  <si>
    <t>Formato de Preguntas dudosas (Anexo 4)</t>
  </si>
  <si>
    <t>Hoja de respuestas G3 (Gigante)</t>
  </si>
  <si>
    <t>Hoja de respuestas G5 (Gigante)</t>
  </si>
  <si>
    <t>Hoja de respuestas G9 (Gigante)</t>
  </si>
  <si>
    <t>Informe del Delegado (Anexo 3)</t>
  </si>
  <si>
    <t>Instrucciones de llegada</t>
  </si>
  <si>
    <t>Instrucciones específicas sobre aplicación Saber 3, 5 y 9 - 2012</t>
  </si>
  <si>
    <t>Instrucciones para diligenciamiento cuestionario de Estudiantes - (Gigante)</t>
  </si>
  <si>
    <t>Instrucciones para diligenciamiento de cuestionario de factores asociados (Gigante)</t>
  </si>
  <si>
    <t>Listado de asistencia y asignación de cuadernillos (Anexo 1)</t>
  </si>
  <si>
    <t>Manual de procedimientos del Delegado</t>
  </si>
  <si>
    <t>Manual del monitor</t>
  </si>
  <si>
    <t>Planilla de entrega de material de examen y control de tiempos (Anexo 2)</t>
  </si>
  <si>
    <t>Preguntas socio-demográficas (Gigante)</t>
  </si>
  <si>
    <t>IMPRESO</t>
  </si>
  <si>
    <t>URBANO</t>
  </si>
  <si>
    <t>RURAL</t>
  </si>
  <si>
    <t>CAPITALES DE DEPARTAMENTO</t>
  </si>
  <si>
    <t>MÍNIMO</t>
  </si>
  <si>
    <t>MAXIMO</t>
  </si>
  <si>
    <t>ITEM</t>
  </si>
  <si>
    <t>OTROS MUNICIPIOS</t>
  </si>
  <si>
    <t>Probable</t>
  </si>
  <si>
    <t>Cantidades</t>
  </si>
  <si>
    <t>No. de formas</t>
  </si>
  <si>
    <t>Cantidad</t>
  </si>
  <si>
    <t>CANTIDAD DE PAQUETES - MÁXIMO</t>
  </si>
  <si>
    <t>CANTIDAD DE PAQUETES - MÍNIMA</t>
  </si>
  <si>
    <r>
      <t xml:space="preserve">ESPACIO FÍSICO Y ADMINISTRACIÓN DE LA ENTREGA Y RECOLECCIÓN A RECTORES DE ACUERDO A LAS CONDICIONES EXPRESADAS EN EL ANEXO TÉCNICO. </t>
    </r>
    <r>
      <rPr>
        <b/>
        <sz val="11"/>
        <color theme="1"/>
        <rFont val="Calibri"/>
        <family val="2"/>
        <scheme val="minor"/>
      </rPr>
      <t>EL ESPACIO FÍSICO DE LA UNIDAD SERÁ SUMINISTRADO POR EL CONTRATISTA.</t>
    </r>
  </si>
  <si>
    <t>PUNTOS DE ENTREGA EN 192 MUNICIPIOS</t>
  </si>
  <si>
    <t>CANTIDAD APROXIMADA DE PUNTOS DE ENTREGA</t>
  </si>
  <si>
    <t>VALOR TOTAL</t>
  </si>
  <si>
    <t>CANTIDAD</t>
  </si>
  <si>
    <t>CANTIDAD A EVALUAR</t>
  </si>
  <si>
    <t>Promedio del No. de páginas por cuadernillo</t>
  </si>
  <si>
    <t>Probabilidad</t>
  </si>
  <si>
    <t xml:space="preserve">VALOR TOTAL  </t>
  </si>
  <si>
    <t>Único</t>
  </si>
  <si>
    <t>VALOR UNITARIO
(Cada uno de los grados 3°, 5° y 9° lleva 1 Pantone distinto)</t>
  </si>
  <si>
    <t>VALOR TOTAL  POR IMPRESO</t>
  </si>
  <si>
    <t>Papel bond 115 gr 
Tintas 2x2 (Cada uno de los grados 3°, 5° y 9° lleva 1 Pantone distinto)</t>
  </si>
  <si>
    <t xml:space="preserve"> A. Cuadernillos</t>
  </si>
  <si>
    <t xml:space="preserve"> D. Hojas de operaciones</t>
  </si>
  <si>
    <t>E. IMPRESOS KITS DE APLICACIÓN</t>
  </si>
  <si>
    <t>VALOR TOTAL DE LA OFERTA</t>
  </si>
  <si>
    <t>SUBTOTALES</t>
  </si>
  <si>
    <t>J. EMPAQUE DE KITS DE APLICACIÓN</t>
  </si>
  <si>
    <t>K. SUPERVISIÓN EMPAQUE DE KITS DE APLICACIÓN</t>
  </si>
  <si>
    <t>L. DISTRIBUCIÓN PRUEBA CONTROLADA</t>
  </si>
  <si>
    <t>M. DISTRIBUCIÓN PRUEBA CENSAL</t>
  </si>
  <si>
    <t>N. ADMINISTRACIÓN DE PUNTOS DE ENTREGA</t>
  </si>
  <si>
    <t>O. DISTRIBUCIÓN KITS DE APLICACIÓN</t>
  </si>
  <si>
    <t>TOTAL GRUPO I</t>
  </si>
  <si>
    <t>TOTAL GRUPO II</t>
  </si>
  <si>
    <t>TOTAL GRUPO III</t>
  </si>
  <si>
    <t>VALOR TOTAL GRUPO I</t>
  </si>
  <si>
    <t>VALOR TOTAL GRUPO II</t>
  </si>
  <si>
    <t>VALOR TOTAL GRUPO III</t>
  </si>
  <si>
    <t>FORMATO 4 - OFERTA ECONOMICA</t>
  </si>
  <si>
    <t>Credencial monitor</t>
  </si>
  <si>
    <t>B. Hojas de respuestas tamaño carta menos 2 cm tipo A para grados 5° y 9°</t>
  </si>
  <si>
    <t>C. Hojas de respuestas tamaño carta (HR tipo A para grado 3°, HR tipo B,  cuestionarios de factores asociados, cuestionario de factores asociados para padres de familia y formato de devolución de hojas de respuestas.</t>
  </si>
  <si>
    <t>F. EMPAQUE MATERIAL DE EXAMEN - PRUEBA CONTROLADA Y CENSAL</t>
  </si>
  <si>
    <t>G. SUPERVISIÓN EMPAQUE MATERIAL DE EXAMEN - PRUEBA CONTROLADA Y CENSAL</t>
  </si>
  <si>
    <t>EMPAQUE DE LA PRUEBA CONTROLADA Y CENSAL SEGÚN CONDICIONES DEL ANEXO TÉCNICO</t>
  </si>
  <si>
    <t>SUPERVISIÓN DEL PROCESO DE EMPAQUE DE LA PRUEBA CONTROLADA Y CENSAL SEGÚN CONDICIONES DEL ANEXO TÉCNICO</t>
  </si>
  <si>
    <t>Informe del Rector</t>
  </si>
  <si>
    <t>Manual del coordinador de sede</t>
  </si>
  <si>
    <t xml:space="preserve">No. de formas </t>
  </si>
  <si>
    <t xml:space="preserve"> VALOR UNITARIO (Papel bond 115 gr  -cada forma lleva 1 pantone distinto, total pantones distintos- seis)</t>
  </si>
  <si>
    <t>No. Máximo de formas</t>
  </si>
  <si>
    <t>CANTIDAD DE PAQUETES - Máxima</t>
  </si>
  <si>
    <t>Manual de procedimientos del coordinador de salones (censal)</t>
  </si>
  <si>
    <t>Formato para recepción de informes</t>
  </si>
  <si>
    <t>Ruta de monitoreo</t>
  </si>
  <si>
    <t>GRUPO I</t>
  </si>
  <si>
    <t>GRUPO II</t>
  </si>
  <si>
    <t>GRUPO III</t>
  </si>
  <si>
    <t>Manual de procedimientos del Aplicador (censal)</t>
  </si>
  <si>
    <t>Manual de procedimientos del Aplicador (controlada)</t>
  </si>
  <si>
    <t>Manual de procedimientos del Coordinador de Salones (controlada)</t>
  </si>
  <si>
    <t xml:space="preserve">Cantidades  </t>
  </si>
  <si>
    <t>Indique el tipo de papel ofertado para cuadernillos</t>
  </si>
  <si>
    <t>marque con una (1) X</t>
  </si>
  <si>
    <t>Periódico - 48,8 gr</t>
  </si>
  <si>
    <t>Bond - 65 grs</t>
  </si>
  <si>
    <t>Satinado - 75 grs</t>
  </si>
  <si>
    <t xml:space="preserve">DISTRIBUCIÓN A SITIOS DE APLICACIÓN, RECOLECCIÓN, CUSTODIA Y ALMACENAMIENTO DEL MATERIAL DE EXAMEN </t>
  </si>
  <si>
    <t>DISTRIBUCIÓN A PUNTOS DE ENTREGA Y RECOLECCIÓN DE HOJAS DE RESPUESTA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</si>
</sst>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44" formatCode="_(&quot;$&quot;\ * #,##0.00_);_(&quot;$&quot;\ * \(#,##0.00\);_(&quot;$&quot;\ 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_(&quot;$&quot;\ * #,##0_);_(&quot;$&quot;\ * \(#,##0\);_(&quot;$&quot;\ * &quot;-&quot;??_);_(@_)"/>
    <numFmt numFmtId="167" formatCode="_-[$$-240A]\ * #,##0_ ;_-[$$-240A]\ * \-#,##0\ ;_-[$$-240A]\ * &quot;-&quot;_ ;_-@_ "/>
    <numFmt numFmtId="168" formatCode="_-[$$-240A]\ * #,##0.00_ ;_-[$$-240A]\ * \-#,##0.00\ ;_-[$$-240A]\ * &quot;-&quot;??_ ;_-@_ "/>
    <numFmt numFmtId="169" formatCode="&quot;$&quot;\ #,##0"/>
    <numFmt numFmtId="170" formatCode="[$$-240A]\ #,##0"/>
    <numFmt numFmtId="171" formatCode="_-[$$-240A]\ * #,##0_ ;_-[$$-240A]\ * \-#,##0\ ;_-[$$-240A]\ * &quot;-&quot;??_ ;_-@_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6">
    <xf numFmtId="0" fontId="0" fillId="0" borderId="0" xfId="0"/>
    <xf numFmtId="0" fontId="0" fillId="5" borderId="0" xfId="0" applyFill="1"/>
    <xf numFmtId="0" fontId="3" fillId="5" borderId="0" xfId="0" applyFont="1" applyFill="1" applyBorder="1" applyAlignment="1">
      <alignment vertical="center" wrapText="1"/>
    </xf>
    <xf numFmtId="0" fontId="3" fillId="0" borderId="9" xfId="0" applyFont="1" applyBorder="1"/>
    <xf numFmtId="165" fontId="0" fillId="5" borderId="0" xfId="1" applyNumberFormat="1" applyFont="1" applyFill="1"/>
    <xf numFmtId="165" fontId="0" fillId="4" borderId="1" xfId="1" applyNumberFormat="1" applyFont="1" applyFill="1" applyBorder="1" applyAlignment="1">
      <alignment horizontal="center" vertical="center"/>
    </xf>
    <xf numFmtId="0" fontId="3" fillId="5" borderId="11" xfId="0" applyFont="1" applyFill="1" applyBorder="1"/>
    <xf numFmtId="0" fontId="3" fillId="5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5" borderId="0" xfId="0" applyFont="1" applyFill="1"/>
    <xf numFmtId="0" fontId="5" fillId="10" borderId="1" xfId="0" applyFont="1" applyFill="1" applyBorder="1" applyAlignment="1">
      <alignment horizontal="center" vertical="top" wrapText="1"/>
    </xf>
    <xf numFmtId="0" fontId="0" fillId="8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center"/>
    </xf>
    <xf numFmtId="165" fontId="0" fillId="8" borderId="1" xfId="1" applyNumberFormat="1" applyFont="1" applyFill="1" applyBorder="1" applyAlignment="1">
      <alignment vertical="center" wrapText="1"/>
    </xf>
    <xf numFmtId="165" fontId="0" fillId="8" borderId="1" xfId="1" applyNumberFormat="1" applyFont="1" applyFill="1" applyBorder="1" applyAlignment="1">
      <alignment horizontal="center" vertical="center" wrapText="1"/>
    </xf>
    <xf numFmtId="165" fontId="0" fillId="8" borderId="1" xfId="1" applyNumberFormat="1" applyFont="1" applyFill="1" applyBorder="1" applyAlignment="1">
      <alignment vertical="center"/>
    </xf>
    <xf numFmtId="166" fontId="0" fillId="0" borderId="1" xfId="2" applyNumberFormat="1" applyFont="1" applyBorder="1" applyAlignment="1">
      <alignment horizontal="center" vertical="center"/>
    </xf>
    <xf numFmtId="0" fontId="0" fillId="5" borderId="9" xfId="0" applyFont="1" applyFill="1" applyBorder="1"/>
    <xf numFmtId="165" fontId="0" fillId="5" borderId="0" xfId="0" applyNumberFormat="1" applyFont="1" applyFill="1"/>
    <xf numFmtId="0" fontId="0" fillId="8" borderId="1" xfId="0" applyFont="1" applyFill="1" applyBorder="1" applyAlignment="1">
      <alignment horizontal="center" vertical="center" wrapText="1"/>
    </xf>
    <xf numFmtId="165" fontId="0" fillId="8" borderId="1" xfId="1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0" fillId="5" borderId="0" xfId="0" applyFont="1" applyFill="1" applyBorder="1"/>
    <xf numFmtId="0" fontId="0" fillId="8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64" fontId="6" fillId="11" borderId="1" xfId="1" applyNumberFormat="1" applyFont="1" applyFill="1" applyBorder="1" applyAlignment="1">
      <alignment vertical="top" wrapText="1"/>
    </xf>
    <xf numFmtId="2" fontId="7" fillId="11" borderId="1" xfId="0" applyNumberFormat="1" applyFont="1" applyFill="1" applyBorder="1"/>
    <xf numFmtId="168" fontId="0" fillId="0" borderId="1" xfId="0" applyNumberFormat="1" applyFont="1" applyBorder="1" applyAlignment="1">
      <alignment horizontal="center"/>
    </xf>
    <xf numFmtId="168" fontId="6" fillId="5" borderId="1" xfId="2" applyNumberFormat="1" applyFont="1" applyFill="1" applyBorder="1" applyAlignment="1">
      <alignment vertical="top" wrapText="1"/>
    </xf>
    <xf numFmtId="168" fontId="6" fillId="5" borderId="2" xfId="2" applyNumberFormat="1" applyFont="1" applyFill="1" applyBorder="1" applyAlignment="1">
      <alignment vertical="top" wrapText="1"/>
    </xf>
    <xf numFmtId="165" fontId="0" fillId="11" borderId="1" xfId="1" applyNumberFormat="1" applyFont="1" applyFill="1" applyBorder="1" applyAlignment="1">
      <alignment horizontal="center"/>
    </xf>
    <xf numFmtId="165" fontId="6" fillId="11" borderId="1" xfId="1" applyNumberFormat="1" applyFont="1" applyFill="1" applyBorder="1" applyAlignment="1">
      <alignment vertical="top" wrapText="1"/>
    </xf>
    <xf numFmtId="3" fontId="6" fillId="11" borderId="2" xfId="0" applyNumberFormat="1" applyFont="1" applyFill="1" applyBorder="1" applyAlignment="1">
      <alignment horizontal="center" vertical="center" wrapText="1"/>
    </xf>
    <xf numFmtId="3" fontId="0" fillId="11" borderId="1" xfId="0" applyNumberFormat="1" applyFont="1" applyFill="1" applyBorder="1" applyAlignment="1">
      <alignment horizontal="center"/>
    </xf>
    <xf numFmtId="168" fontId="0" fillId="0" borderId="1" xfId="2" applyNumberFormat="1" applyFont="1" applyBorder="1" applyAlignment="1">
      <alignment horizontal="center" vertical="center"/>
    </xf>
    <xf numFmtId="0" fontId="0" fillId="11" borderId="5" xfId="0" applyFont="1" applyFill="1" applyBorder="1"/>
    <xf numFmtId="1" fontId="0" fillId="11" borderId="5" xfId="0" applyNumberFormat="1" applyFont="1" applyFill="1" applyBorder="1"/>
    <xf numFmtId="168" fontId="0" fillId="11" borderId="1" xfId="1" applyNumberFormat="1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3" fontId="0" fillId="11" borderId="1" xfId="0" applyNumberFormat="1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3" fontId="0" fillId="11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vertical="center" wrapText="1"/>
    </xf>
    <xf numFmtId="3" fontId="0" fillId="5" borderId="0" xfId="0" applyNumberFormat="1" applyFont="1" applyFill="1"/>
    <xf numFmtId="164" fontId="0" fillId="5" borderId="0" xfId="1" applyFont="1" applyFill="1"/>
    <xf numFmtId="164" fontId="0" fillId="5" borderId="0" xfId="0" applyNumberFormat="1" applyFont="1" applyFill="1"/>
    <xf numFmtId="168" fontId="6" fillId="5" borderId="0" xfId="2" applyNumberFormat="1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center" vertical="top" wrapText="1"/>
    </xf>
    <xf numFmtId="3" fontId="0" fillId="5" borderId="0" xfId="0" applyNumberFormat="1" applyFont="1" applyFill="1" applyBorder="1" applyAlignment="1">
      <alignment horizontal="center"/>
    </xf>
    <xf numFmtId="3" fontId="0" fillId="5" borderId="0" xfId="0" applyNumberFormat="1" applyFont="1" applyFill="1" applyBorder="1" applyAlignment="1">
      <alignment horizontal="center" vertical="center"/>
    </xf>
    <xf numFmtId="164" fontId="6" fillId="5" borderId="0" xfId="1" applyNumberFormat="1" applyFont="1" applyFill="1" applyBorder="1" applyAlignment="1">
      <alignment vertical="top" wrapText="1"/>
    </xf>
    <xf numFmtId="165" fontId="6" fillId="5" borderId="0" xfId="1" applyNumberFormat="1" applyFont="1" applyFill="1" applyBorder="1" applyAlignment="1">
      <alignment vertical="top" wrapText="1"/>
    </xf>
    <xf numFmtId="165" fontId="7" fillId="5" borderId="0" xfId="1" applyNumberFormat="1" applyFont="1" applyFill="1" applyBorder="1" applyAlignment="1">
      <alignment horizontal="center" vertical="center"/>
    </xf>
    <xf numFmtId="168" fontId="6" fillId="5" borderId="9" xfId="2" applyNumberFormat="1" applyFont="1" applyFill="1" applyBorder="1" applyAlignment="1">
      <alignment vertical="top" wrapText="1"/>
    </xf>
    <xf numFmtId="3" fontId="0" fillId="5" borderId="8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3" fontId="6" fillId="5" borderId="9" xfId="0" applyNumberFormat="1" applyFont="1" applyFill="1" applyBorder="1" applyAlignment="1">
      <alignment horizontal="center" vertical="center" wrapText="1"/>
    </xf>
    <xf numFmtId="165" fontId="7" fillId="5" borderId="11" xfId="1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3" fontId="0" fillId="5" borderId="9" xfId="0" applyNumberFormat="1" applyFont="1" applyFill="1" applyBorder="1" applyAlignment="1">
      <alignment horizontal="center" vertical="center"/>
    </xf>
    <xf numFmtId="166" fontId="0" fillId="5" borderId="9" xfId="2" applyNumberFormat="1" applyFont="1" applyFill="1" applyBorder="1" applyAlignment="1">
      <alignment horizontal="center" vertical="center"/>
    </xf>
    <xf numFmtId="166" fontId="0" fillId="0" borderId="2" xfId="2" applyNumberFormat="1" applyFont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vertical="center"/>
    </xf>
    <xf numFmtId="165" fontId="0" fillId="8" borderId="2" xfId="1" applyNumberFormat="1" applyFont="1" applyFill="1" applyBorder="1" applyAlignment="1">
      <alignment vertical="center"/>
    </xf>
    <xf numFmtId="166" fontId="0" fillId="5" borderId="0" xfId="2" applyNumberFormat="1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165" fontId="0" fillId="5" borderId="9" xfId="1" applyNumberFormat="1" applyFont="1" applyFill="1" applyBorder="1" applyAlignment="1">
      <alignment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vertical="center"/>
    </xf>
    <xf numFmtId="165" fontId="0" fillId="5" borderId="11" xfId="1" applyNumberFormat="1" applyFont="1" applyFill="1" applyBorder="1" applyAlignment="1">
      <alignment vertical="center"/>
    </xf>
    <xf numFmtId="166" fontId="0" fillId="5" borderId="11" xfId="2" applyNumberFormat="1" applyFont="1" applyFill="1" applyBorder="1" applyAlignment="1">
      <alignment horizontal="center" vertical="center"/>
    </xf>
    <xf numFmtId="165" fontId="0" fillId="4" borderId="2" xfId="1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165" fontId="0" fillId="5" borderId="0" xfId="1" applyNumberFormat="1" applyFont="1" applyFill="1" applyBorder="1" applyAlignment="1">
      <alignment horizontal="center" vertical="center"/>
    </xf>
    <xf numFmtId="165" fontId="0" fillId="5" borderId="9" xfId="1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170" fontId="0" fillId="6" borderId="1" xfId="1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169" fontId="7" fillId="13" borderId="1" xfId="1" applyNumberFormat="1" applyFont="1" applyFill="1" applyBorder="1" applyAlignment="1">
      <alignment horizontal="center" vertical="center"/>
    </xf>
    <xf numFmtId="0" fontId="3" fillId="0" borderId="0" xfId="0" applyFont="1"/>
    <xf numFmtId="3" fontId="0" fillId="11" borderId="1" xfId="0" applyNumberFormat="1" applyFill="1" applyBorder="1" applyAlignment="1">
      <alignment horizontal="center"/>
    </xf>
    <xf numFmtId="0" fontId="5" fillId="5" borderId="8" xfId="0" applyFon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/>
    </xf>
    <xf numFmtId="3" fontId="0" fillId="14" borderId="1" xfId="0" applyNumberFormat="1" applyFont="1" applyFill="1" applyBorder="1" applyAlignment="1">
      <alignment horizontal="center"/>
    </xf>
    <xf numFmtId="3" fontId="0" fillId="14" borderId="1" xfId="0" applyNumberFormat="1" applyFill="1" applyBorder="1" applyAlignment="1">
      <alignment horizontal="center"/>
    </xf>
    <xf numFmtId="164" fontId="6" fillId="14" borderId="1" xfId="1" applyNumberFormat="1" applyFont="1" applyFill="1" applyBorder="1" applyAlignment="1">
      <alignment vertical="top" wrapText="1"/>
    </xf>
    <xf numFmtId="0" fontId="0" fillId="8" borderId="1" xfId="0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166" fontId="7" fillId="0" borderId="1" xfId="2" applyNumberFormat="1" applyFont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 wrapText="1"/>
    </xf>
    <xf numFmtId="5" fontId="12" fillId="11" borderId="1" xfId="2" applyNumberFormat="1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/>
    </xf>
    <xf numFmtId="165" fontId="12" fillId="10" borderId="1" xfId="1" applyNumberFormat="1" applyFont="1" applyFill="1" applyBorder="1" applyAlignment="1">
      <alignment horizontal="center" vertical="center"/>
    </xf>
    <xf numFmtId="166" fontId="12" fillId="10" borderId="1" xfId="2" applyNumberFormat="1" applyFont="1" applyFill="1" applyBorder="1" applyAlignment="1">
      <alignment horizontal="center" vertical="center"/>
    </xf>
    <xf numFmtId="165" fontId="12" fillId="10" borderId="2" xfId="1" applyNumberFormat="1" applyFont="1" applyFill="1" applyBorder="1" applyAlignment="1">
      <alignment horizontal="center" vertical="center"/>
    </xf>
    <xf numFmtId="166" fontId="12" fillId="10" borderId="2" xfId="2" applyNumberFormat="1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 wrapText="1"/>
    </xf>
    <xf numFmtId="165" fontId="12" fillId="12" borderId="1" xfId="1" applyNumberFormat="1" applyFont="1" applyFill="1" applyBorder="1" applyAlignment="1">
      <alignment horizontal="center" vertical="center"/>
    </xf>
    <xf numFmtId="166" fontId="12" fillId="12" borderId="1" xfId="2" applyNumberFormat="1" applyFont="1" applyFill="1" applyBorder="1" applyAlignment="1">
      <alignment horizontal="center" vertical="center"/>
    </xf>
    <xf numFmtId="165" fontId="12" fillId="11" borderId="1" xfId="1" applyNumberFormat="1" applyFont="1" applyFill="1" applyBorder="1" applyAlignment="1">
      <alignment horizontal="center" vertical="center"/>
    </xf>
    <xf numFmtId="166" fontId="12" fillId="12" borderId="2" xfId="2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/>
    <xf numFmtId="0" fontId="0" fillId="15" borderId="1" xfId="0" applyFill="1" applyBorder="1" applyAlignment="1">
      <alignment horizontal="center"/>
    </xf>
    <xf numFmtId="168" fontId="0" fillId="5" borderId="0" xfId="0" applyNumberFormat="1" applyFont="1" applyFill="1" applyBorder="1" applyAlignment="1">
      <alignment horizontal="center"/>
    </xf>
    <xf numFmtId="165" fontId="0" fillId="5" borderId="0" xfId="1" applyNumberFormat="1" applyFont="1" applyFill="1" applyBorder="1" applyAlignment="1">
      <alignment horizontal="center"/>
    </xf>
    <xf numFmtId="2" fontId="7" fillId="5" borderId="0" xfId="0" applyNumberFormat="1" applyFont="1" applyFill="1" applyBorder="1"/>
    <xf numFmtId="169" fontId="7" fillId="5" borderId="0" xfId="1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3" fontId="0" fillId="11" borderId="1" xfId="0" applyNumberFormat="1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1" fontId="0" fillId="11" borderId="5" xfId="0" applyNumberFormat="1" applyFont="1" applyFill="1" applyBorder="1" applyAlignment="1">
      <alignment horizontal="center"/>
    </xf>
    <xf numFmtId="1" fontId="0" fillId="11" borderId="8" xfId="0" applyNumberFormat="1" applyFont="1" applyFill="1" applyBorder="1" applyAlignment="1">
      <alignment horizontal="center"/>
    </xf>
    <xf numFmtId="1" fontId="0" fillId="11" borderId="6" xfId="0" applyNumberFormat="1" applyFont="1" applyFill="1" applyBorder="1" applyAlignment="1">
      <alignment horizontal="center"/>
    </xf>
    <xf numFmtId="3" fontId="0" fillId="11" borderId="2" xfId="0" applyNumberFormat="1" applyFont="1" applyFill="1" applyBorder="1" applyAlignment="1">
      <alignment horizontal="center" vertical="center"/>
    </xf>
    <xf numFmtId="3" fontId="0" fillId="11" borderId="4" xfId="0" applyNumberFormat="1" applyFont="1" applyFill="1" applyBorder="1" applyAlignment="1">
      <alignment horizontal="center" vertical="center"/>
    </xf>
    <xf numFmtId="3" fontId="0" fillId="11" borderId="3" xfId="0" applyNumberFormat="1" applyFont="1" applyFill="1" applyBorder="1" applyAlignment="1">
      <alignment horizontal="center" vertical="center"/>
    </xf>
    <xf numFmtId="169" fontId="7" fillId="11" borderId="1" xfId="1" applyNumberFormat="1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2" fillId="10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3" fontId="0" fillId="14" borderId="7" xfId="0" applyNumberFormat="1" applyFont="1" applyFill="1" applyBorder="1" applyAlignment="1">
      <alignment horizontal="center" vertical="center"/>
    </xf>
    <xf numFmtId="3" fontId="0" fillId="14" borderId="13" xfId="0" applyNumberFormat="1" applyFont="1" applyFill="1" applyBorder="1" applyAlignment="1">
      <alignment horizontal="center" vertical="center"/>
    </xf>
    <xf numFmtId="3" fontId="0" fillId="14" borderId="10" xfId="0" applyNumberFormat="1" applyFont="1" applyFill="1" applyBorder="1" applyAlignment="1">
      <alignment horizontal="center" vertical="center"/>
    </xf>
    <xf numFmtId="3" fontId="0" fillId="14" borderId="1" xfId="0" applyNumberFormat="1" applyFont="1" applyFill="1" applyBorder="1" applyAlignment="1">
      <alignment horizontal="center" vertical="center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13" fillId="10" borderId="12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13" fillId="10" borderId="0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0" fillId="11" borderId="5" xfId="0" applyFont="1" applyFill="1" applyBorder="1" applyAlignment="1">
      <alignment horizontal="center"/>
    </xf>
    <xf numFmtId="0" fontId="0" fillId="11" borderId="8" xfId="0" applyFont="1" applyFill="1" applyBorder="1" applyAlignment="1">
      <alignment horizontal="center"/>
    </xf>
    <xf numFmtId="0" fontId="0" fillId="11" borderId="6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3" fontId="0" fillId="11" borderId="5" xfId="0" applyNumberFormat="1" applyFill="1" applyBorder="1" applyAlignment="1">
      <alignment horizontal="center" vertical="center"/>
    </xf>
    <xf numFmtId="3" fontId="0" fillId="11" borderId="6" xfId="0" applyNumberFormat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6" fontId="12" fillId="12" borderId="2" xfId="2" applyNumberFormat="1" applyFont="1" applyFill="1" applyBorder="1" applyAlignment="1">
      <alignment horizontal="center" vertical="center"/>
    </xf>
    <xf numFmtId="5" fontId="12" fillId="12" borderId="4" xfId="2" applyNumberFormat="1" applyFont="1" applyFill="1" applyBorder="1" applyAlignment="1">
      <alignment horizontal="center" vertical="center"/>
    </xf>
    <xf numFmtId="5" fontId="12" fillId="12" borderId="3" xfId="2" applyNumberFormat="1" applyFont="1" applyFill="1" applyBorder="1" applyAlignment="1">
      <alignment horizontal="center" vertical="center"/>
    </xf>
    <xf numFmtId="169" fontId="0" fillId="5" borderId="1" xfId="1" applyNumberFormat="1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169" fontId="9" fillId="5" borderId="5" xfId="0" applyNumberFormat="1" applyFont="1" applyFill="1" applyBorder="1" applyAlignment="1">
      <alignment horizontal="center"/>
    </xf>
    <xf numFmtId="169" fontId="9" fillId="5" borderId="6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165" fontId="0" fillId="9" borderId="1" xfId="1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5" fontId="12" fillId="12" borderId="2" xfId="2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5" fontId="12" fillId="10" borderId="2" xfId="2" applyNumberFormat="1" applyFont="1" applyFill="1" applyBorder="1" applyAlignment="1">
      <alignment horizontal="center" vertical="center"/>
    </xf>
    <xf numFmtId="5" fontId="12" fillId="10" borderId="3" xfId="2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67" fontId="4" fillId="5" borderId="2" xfId="1" applyNumberFormat="1" applyFont="1" applyFill="1" applyBorder="1" applyAlignment="1">
      <alignment horizontal="center" vertical="center"/>
    </xf>
    <xf numFmtId="167" fontId="4" fillId="5" borderId="4" xfId="1" applyNumberFormat="1" applyFont="1" applyFill="1" applyBorder="1" applyAlignment="1">
      <alignment horizontal="center" vertical="center"/>
    </xf>
    <xf numFmtId="167" fontId="4" fillId="5" borderId="3" xfId="1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1" fontId="14" fillId="0" borderId="1" xfId="1" applyNumberFormat="1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261258</xdr:colOff>
      <xdr:row>3</xdr:row>
      <xdr:rowOff>0</xdr:rowOff>
    </xdr:to>
    <xdr:pic>
      <xdr:nvPicPr>
        <xdr:cNvPr id="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5429" y="381000"/>
          <a:ext cx="1200150" cy="59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152400</xdr:colOff>
      <xdr:row>4</xdr:row>
      <xdr:rowOff>20444</xdr:rowOff>
    </xdr:to>
    <xdr:pic>
      <xdr:nvPicPr>
        <xdr:cNvPr id="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964" y="190500"/>
          <a:ext cx="1200150" cy="59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2721</xdr:colOff>
      <xdr:row>4</xdr:row>
      <xdr:rowOff>20444</xdr:rowOff>
    </xdr:to>
    <xdr:pic>
      <xdr:nvPicPr>
        <xdr:cNvPr id="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964" y="190500"/>
          <a:ext cx="1200150" cy="59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2721</xdr:colOff>
      <xdr:row>4</xdr:row>
      <xdr:rowOff>20444</xdr:rowOff>
    </xdr:to>
    <xdr:pic>
      <xdr:nvPicPr>
        <xdr:cNvPr id="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190500"/>
          <a:ext cx="1193346" cy="59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opLeftCell="A40" zoomScale="70" zoomScaleNormal="70" workbookViewId="0">
      <selection activeCell="F75" sqref="F75"/>
    </sheetView>
  </sheetViews>
  <sheetFormatPr baseColWidth="10" defaultRowHeight="15" outlineLevelCol="1"/>
  <cols>
    <col min="1" max="1" width="6.42578125" style="10" customWidth="1"/>
    <col min="2" max="2" width="14.140625" style="10" customWidth="1"/>
    <col min="3" max="3" width="11" style="10" customWidth="1"/>
    <col min="4" max="4" width="12.140625" style="10" customWidth="1"/>
    <col min="5" max="5" width="29.85546875" style="10" customWidth="1"/>
    <col min="6" max="7" width="21" style="10" customWidth="1"/>
    <col min="8" max="8" width="19.7109375" style="10" customWidth="1"/>
    <col min="9" max="9" width="22" style="10" customWidth="1"/>
    <col min="10" max="10" width="16.42578125" style="10" bestFit="1" customWidth="1"/>
    <col min="11" max="12" width="19.140625" style="10" customWidth="1"/>
    <col min="13" max="13" width="22" style="10" customWidth="1"/>
    <col min="14" max="14" width="28.5703125" style="10" customWidth="1"/>
    <col min="15" max="15" width="19.7109375" style="10" customWidth="1"/>
    <col min="16" max="16" width="20.85546875" style="10" customWidth="1"/>
    <col min="17" max="17" width="11.42578125" style="10"/>
    <col min="18" max="18" width="14.42578125" style="10" customWidth="1" outlineLevel="1"/>
    <col min="19" max="19" width="13.5703125" style="10" customWidth="1" outlineLevel="1"/>
    <col min="20" max="20" width="15.28515625" style="10" customWidth="1" outlineLevel="1"/>
    <col min="21" max="16384" width="11.42578125" style="10"/>
  </cols>
  <sheetData>
    <row r="1" spans="1:15">
      <c r="D1" s="99" t="s">
        <v>88</v>
      </c>
    </row>
    <row r="4" spans="1:15" ht="19.5" customHeight="1">
      <c r="B4" s="167" t="s">
        <v>105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>
      <c r="A5" s="27"/>
      <c r="B5" s="168" t="s">
        <v>71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5" ht="81" customHeight="1">
      <c r="B6" s="141" t="s">
        <v>111</v>
      </c>
      <c r="C6" s="165"/>
      <c r="D6" s="166"/>
      <c r="E6" s="129" t="s">
        <v>54</v>
      </c>
      <c r="F6" s="130"/>
      <c r="G6" s="141" t="s">
        <v>64</v>
      </c>
      <c r="H6" s="166"/>
      <c r="I6" s="160" t="s">
        <v>68</v>
      </c>
      <c r="J6" s="160" t="s">
        <v>63</v>
      </c>
      <c r="K6" s="143" t="s">
        <v>65</v>
      </c>
      <c r="L6" s="128" t="s">
        <v>66</v>
      </c>
    </row>
    <row r="7" spans="1:15" ht="25.5" customHeight="1">
      <c r="B7" s="47" t="s">
        <v>18</v>
      </c>
      <c r="C7" s="47" t="s">
        <v>19</v>
      </c>
      <c r="D7" s="47" t="s">
        <v>20</v>
      </c>
      <c r="E7" s="56" t="s">
        <v>19</v>
      </c>
      <c r="F7" s="56" t="s">
        <v>20</v>
      </c>
      <c r="G7" s="45" t="s">
        <v>19</v>
      </c>
      <c r="H7" s="45" t="s">
        <v>20</v>
      </c>
      <c r="I7" s="161"/>
      <c r="J7" s="161"/>
      <c r="K7" s="143"/>
      <c r="L7" s="128"/>
    </row>
    <row r="8" spans="1:15">
      <c r="B8" s="47" t="s">
        <v>21</v>
      </c>
      <c r="C8" s="48">
        <v>2450000</v>
      </c>
      <c r="D8" s="48">
        <v>2550000</v>
      </c>
      <c r="E8" s="131">
        <v>40</v>
      </c>
      <c r="F8" s="131">
        <v>64</v>
      </c>
      <c r="G8" s="137">
        <v>30</v>
      </c>
      <c r="H8" s="137">
        <v>38</v>
      </c>
      <c r="I8" s="33"/>
      <c r="J8" s="36">
        <f>AVERAGE(C8:D8)</f>
        <v>2500000</v>
      </c>
      <c r="K8" s="32">
        <v>0.05</v>
      </c>
      <c r="L8" s="140">
        <f>+I8*J8*K8+I9*J9*K9+I10*J10*K10</f>
        <v>0</v>
      </c>
    </row>
    <row r="9" spans="1:15">
      <c r="B9" s="47" t="s">
        <v>52</v>
      </c>
      <c r="C9" s="48">
        <v>2550001</v>
      </c>
      <c r="D9" s="48">
        <v>2650000</v>
      </c>
      <c r="E9" s="131"/>
      <c r="F9" s="131"/>
      <c r="G9" s="138"/>
      <c r="H9" s="138"/>
      <c r="I9" s="33"/>
      <c r="J9" s="36">
        <f>AVERAGE(C9:D9)</f>
        <v>2600000.5</v>
      </c>
      <c r="K9" s="32">
        <v>0.85</v>
      </c>
      <c r="L9" s="140"/>
    </row>
    <row r="10" spans="1:15">
      <c r="B10" s="47" t="s">
        <v>22</v>
      </c>
      <c r="C10" s="48">
        <v>2650001</v>
      </c>
      <c r="D10" s="100">
        <v>2800000</v>
      </c>
      <c r="E10" s="131"/>
      <c r="F10" s="131"/>
      <c r="G10" s="139"/>
      <c r="H10" s="139"/>
      <c r="I10" s="33"/>
      <c r="J10" s="36">
        <f>AVERAGE(C10:D10)</f>
        <v>2725000.5</v>
      </c>
      <c r="K10" s="32">
        <v>0.1</v>
      </c>
      <c r="L10" s="140"/>
    </row>
    <row r="11" spans="1:15">
      <c r="B11" s="151" t="s">
        <v>112</v>
      </c>
      <c r="C11" s="152"/>
      <c r="D11" s="153"/>
      <c r="E11" s="169" t="s">
        <v>113</v>
      </c>
      <c r="F11" s="170"/>
      <c r="G11" s="65"/>
      <c r="H11" s="65"/>
      <c r="I11" s="124"/>
      <c r="J11" s="125"/>
      <c r="K11" s="126"/>
      <c r="L11" s="127"/>
    </row>
    <row r="12" spans="1:15" ht="17.25" customHeight="1">
      <c r="B12" s="154"/>
      <c r="C12" s="155"/>
      <c r="D12" s="156"/>
      <c r="E12" s="123" t="s">
        <v>114</v>
      </c>
      <c r="F12" s="122"/>
    </row>
    <row r="13" spans="1:15" ht="17.25" customHeight="1">
      <c r="B13" s="154"/>
      <c r="C13" s="155"/>
      <c r="D13" s="156"/>
      <c r="E13" s="123" t="s">
        <v>116</v>
      </c>
      <c r="F13" s="122"/>
    </row>
    <row r="14" spans="1:15" ht="17.25" customHeight="1">
      <c r="B14" s="157"/>
      <c r="C14" s="158"/>
      <c r="D14" s="159"/>
      <c r="E14" s="123" t="s">
        <v>115</v>
      </c>
      <c r="F14" s="122"/>
    </row>
    <row r="16" spans="1:15" ht="15" customHeight="1">
      <c r="B16" s="144" t="s">
        <v>90</v>
      </c>
      <c r="C16" s="145"/>
      <c r="D16" s="145"/>
      <c r="E16" s="145"/>
      <c r="F16" s="145"/>
      <c r="G16" s="145"/>
      <c r="H16" s="145"/>
      <c r="I16" s="146"/>
      <c r="J16" s="2"/>
      <c r="K16" s="2"/>
      <c r="L16" s="2"/>
      <c r="M16" s="2"/>
    </row>
    <row r="17" spans="2:14" ht="35.25" customHeight="1">
      <c r="B17" s="128" t="s">
        <v>55</v>
      </c>
      <c r="C17" s="128"/>
      <c r="D17" s="128"/>
      <c r="E17" s="128" t="s">
        <v>100</v>
      </c>
      <c r="F17" s="58" t="s">
        <v>1</v>
      </c>
      <c r="G17" s="143" t="s">
        <v>65</v>
      </c>
      <c r="H17" s="128" t="s">
        <v>63</v>
      </c>
      <c r="I17" s="128" t="s">
        <v>66</v>
      </c>
    </row>
    <row r="18" spans="2:14" ht="120.75" customHeight="1">
      <c r="B18" s="53" t="s">
        <v>18</v>
      </c>
      <c r="C18" s="53" t="s">
        <v>19</v>
      </c>
      <c r="D18" s="53" t="s">
        <v>20</v>
      </c>
      <c r="E18" s="128"/>
      <c r="F18" s="58" t="s">
        <v>70</v>
      </c>
      <c r="G18" s="143"/>
      <c r="H18" s="128"/>
      <c r="I18" s="128"/>
    </row>
    <row r="19" spans="2:14">
      <c r="B19" s="11" t="s">
        <v>21</v>
      </c>
      <c r="C19" s="39">
        <v>1570000</v>
      </c>
      <c r="D19" s="103">
        <v>1640000</v>
      </c>
      <c r="E19" s="150">
        <v>6</v>
      </c>
      <c r="F19" s="34"/>
      <c r="G19" s="31">
        <v>0.05</v>
      </c>
      <c r="H19" s="37">
        <f>AVERAGE(C19:D19)</f>
        <v>1605000</v>
      </c>
      <c r="I19" s="140">
        <f>+F19*G19*H19+F20*G20*H20+F21*G21*H21</f>
        <v>0</v>
      </c>
    </row>
    <row r="20" spans="2:14">
      <c r="B20" s="11" t="s">
        <v>52</v>
      </c>
      <c r="C20" s="39">
        <v>1640001</v>
      </c>
      <c r="D20" s="103">
        <v>1700000</v>
      </c>
      <c r="E20" s="150"/>
      <c r="F20" s="34"/>
      <c r="G20" s="31">
        <v>0.85</v>
      </c>
      <c r="H20" s="37">
        <f>AVERAGE(C20:D20)</f>
        <v>1670000.5</v>
      </c>
      <c r="I20" s="140"/>
    </row>
    <row r="21" spans="2:14">
      <c r="B21" s="11" t="s">
        <v>22</v>
      </c>
      <c r="C21" s="39">
        <v>1700001</v>
      </c>
      <c r="D21" s="104">
        <v>1800000</v>
      </c>
      <c r="E21" s="150"/>
      <c r="F21" s="34"/>
      <c r="G21" s="31">
        <v>0.1</v>
      </c>
      <c r="H21" s="37">
        <f>AVERAGE(C21:D21)</f>
        <v>1750000.5</v>
      </c>
      <c r="I21" s="140"/>
    </row>
    <row r="22" spans="2:14">
      <c r="B22" s="63"/>
      <c r="C22" s="64"/>
      <c r="D22" s="64"/>
      <c r="E22" s="65"/>
      <c r="F22" s="62"/>
      <c r="G22" s="66"/>
      <c r="H22" s="67"/>
      <c r="I22" s="68"/>
    </row>
    <row r="23" spans="2:14" ht="37.5" customHeight="1">
      <c r="B23" s="144" t="s">
        <v>91</v>
      </c>
      <c r="C23" s="145"/>
      <c r="D23" s="145"/>
      <c r="E23" s="145"/>
      <c r="F23" s="145"/>
      <c r="G23" s="145"/>
      <c r="H23" s="145"/>
      <c r="I23" s="145"/>
      <c r="J23" s="146"/>
      <c r="K23" s="2"/>
      <c r="L23" s="2"/>
      <c r="M23" s="2"/>
      <c r="N23" s="2"/>
    </row>
    <row r="24" spans="2:14" ht="65.25" customHeight="1">
      <c r="B24" s="128" t="s">
        <v>55</v>
      </c>
      <c r="C24" s="128"/>
      <c r="D24" s="128"/>
      <c r="E24" s="141" t="s">
        <v>98</v>
      </c>
      <c r="F24" s="142"/>
      <c r="G24" s="160" t="s">
        <v>99</v>
      </c>
      <c r="H24" s="143" t="s">
        <v>65</v>
      </c>
      <c r="I24" s="128" t="s">
        <v>63</v>
      </c>
      <c r="J24" s="128" t="s">
        <v>66</v>
      </c>
    </row>
    <row r="25" spans="2:14" ht="71.25" customHeight="1">
      <c r="B25" s="53" t="s">
        <v>18</v>
      </c>
      <c r="C25" s="53" t="s">
        <v>19</v>
      </c>
      <c r="D25" s="53" t="s">
        <v>20</v>
      </c>
      <c r="E25" s="57" t="s">
        <v>19</v>
      </c>
      <c r="F25" s="57" t="s">
        <v>20</v>
      </c>
      <c r="G25" s="161"/>
      <c r="H25" s="143"/>
      <c r="I25" s="128"/>
      <c r="J25" s="128"/>
    </row>
    <row r="26" spans="2:14">
      <c r="B26" s="11" t="s">
        <v>21</v>
      </c>
      <c r="C26" s="39">
        <v>2560000</v>
      </c>
      <c r="D26" s="39">
        <v>2770000</v>
      </c>
      <c r="E26" s="147">
        <v>52</v>
      </c>
      <c r="F26" s="150">
        <v>74</v>
      </c>
      <c r="G26" s="34"/>
      <c r="H26" s="105">
        <v>0.05</v>
      </c>
      <c r="I26" s="37">
        <f>AVERAGE(C26:D26)</f>
        <v>2665000</v>
      </c>
      <c r="J26" s="140">
        <f>+G26*H26*I26+G27*H27*I27+G28*H28*I28</f>
        <v>0</v>
      </c>
    </row>
    <row r="27" spans="2:14">
      <c r="B27" s="11" t="s">
        <v>52</v>
      </c>
      <c r="C27" s="39">
        <v>2770001</v>
      </c>
      <c r="D27" s="39">
        <v>2960000</v>
      </c>
      <c r="E27" s="148"/>
      <c r="F27" s="150"/>
      <c r="G27" s="34"/>
      <c r="H27" s="105">
        <v>0.85</v>
      </c>
      <c r="I27" s="37">
        <f t="shared" ref="I27:I28" si="0">AVERAGE(C27:D27)</f>
        <v>2865000.5</v>
      </c>
      <c r="J27" s="140"/>
      <c r="M27" s="59"/>
      <c r="N27" s="60"/>
    </row>
    <row r="28" spans="2:14">
      <c r="B28" s="11" t="s">
        <v>22</v>
      </c>
      <c r="C28" s="39">
        <v>2960001</v>
      </c>
      <c r="D28" s="100">
        <v>3110000</v>
      </c>
      <c r="E28" s="149"/>
      <c r="F28" s="150"/>
      <c r="G28" s="34"/>
      <c r="H28" s="105">
        <v>0.1</v>
      </c>
      <c r="I28" s="37">
        <f t="shared" si="0"/>
        <v>3035000.5</v>
      </c>
      <c r="J28" s="140"/>
    </row>
    <row r="29" spans="2:14">
      <c r="B29" s="63"/>
      <c r="C29" s="64"/>
      <c r="D29" s="64"/>
      <c r="E29" s="65"/>
      <c r="F29" s="65"/>
      <c r="G29" s="62"/>
      <c r="H29" s="66"/>
      <c r="I29" s="67"/>
      <c r="J29" s="68"/>
    </row>
    <row r="30" spans="2:14" ht="18.75" customHeight="1">
      <c r="B30" s="168" t="s">
        <v>72</v>
      </c>
      <c r="C30" s="168"/>
      <c r="D30" s="168"/>
      <c r="E30" s="168"/>
      <c r="F30" s="168"/>
      <c r="G30" s="168"/>
      <c r="H30" s="168"/>
      <c r="I30" s="2"/>
      <c r="J30" s="2"/>
      <c r="N30" s="61"/>
    </row>
    <row r="31" spans="2:14" ht="24.75" customHeight="1">
      <c r="B31" s="128" t="s">
        <v>18</v>
      </c>
      <c r="C31" s="128" t="s">
        <v>53</v>
      </c>
      <c r="D31" s="141"/>
      <c r="E31" s="128" t="s">
        <v>1</v>
      </c>
      <c r="F31" s="143" t="s">
        <v>65</v>
      </c>
      <c r="G31" s="160" t="s">
        <v>63</v>
      </c>
      <c r="H31" s="128" t="s">
        <v>66</v>
      </c>
    </row>
    <row r="32" spans="2:14" ht="21.75" customHeight="1">
      <c r="B32" s="128"/>
      <c r="C32" s="47" t="s">
        <v>19</v>
      </c>
      <c r="D32" s="45" t="s">
        <v>20</v>
      </c>
      <c r="E32" s="128"/>
      <c r="F32" s="143"/>
      <c r="G32" s="161"/>
      <c r="H32" s="128"/>
    </row>
    <row r="33" spans="2:14">
      <c r="B33" s="47" t="s">
        <v>21</v>
      </c>
      <c r="C33" s="54">
        <v>2450000</v>
      </c>
      <c r="D33" s="54">
        <v>2550000</v>
      </c>
      <c r="E33" s="34"/>
      <c r="F33" s="49">
        <v>0.25</v>
      </c>
      <c r="G33" s="38">
        <f>AVERAGE(C33:D33)</f>
        <v>2500000</v>
      </c>
      <c r="H33" s="140">
        <f>+E33*F33*G33+E34*F34*G34+E35*F35*G35</f>
        <v>0</v>
      </c>
    </row>
    <row r="34" spans="2:14">
      <c r="B34" s="47" t="s">
        <v>52</v>
      </c>
      <c r="C34" s="54">
        <v>2550001</v>
      </c>
      <c r="D34" s="54">
        <v>2650000</v>
      </c>
      <c r="E34" s="34"/>
      <c r="F34" s="46">
        <v>0.5</v>
      </c>
      <c r="G34" s="38">
        <f t="shared" ref="G34:G35" si="1">AVERAGE(C34:D34)</f>
        <v>2600000.5</v>
      </c>
      <c r="H34" s="140"/>
    </row>
    <row r="35" spans="2:14">
      <c r="B35" s="44" t="s">
        <v>22</v>
      </c>
      <c r="C35" s="54">
        <v>2650001</v>
      </c>
      <c r="D35" s="100">
        <v>2800000</v>
      </c>
      <c r="E35" s="35"/>
      <c r="F35" s="49">
        <v>0.25</v>
      </c>
      <c r="G35" s="38">
        <f t="shared" si="1"/>
        <v>2725000.5</v>
      </c>
      <c r="H35" s="140"/>
    </row>
    <row r="36" spans="2:14">
      <c r="B36" s="101"/>
      <c r="C36" s="70"/>
      <c r="D36" s="70"/>
      <c r="E36" s="69"/>
      <c r="F36" s="71"/>
      <c r="G36" s="72"/>
      <c r="H36" s="73"/>
    </row>
    <row r="37" spans="2:14" ht="18.75" customHeight="1">
      <c r="B37" s="144" t="s">
        <v>73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pans="2:14" ht="23.25" customHeight="1">
      <c r="B38" s="161" t="s">
        <v>44</v>
      </c>
      <c r="C38" s="161"/>
      <c r="D38" s="161"/>
      <c r="E38" s="161"/>
      <c r="F38" s="161"/>
      <c r="G38" s="161"/>
      <c r="H38" s="141" t="s">
        <v>53</v>
      </c>
      <c r="I38" s="165"/>
      <c r="J38" s="165"/>
      <c r="K38" s="166"/>
      <c r="L38" s="160" t="s">
        <v>63</v>
      </c>
      <c r="M38" s="128" t="s">
        <v>1</v>
      </c>
      <c r="N38" s="128" t="s">
        <v>69</v>
      </c>
    </row>
    <row r="39" spans="2:14" ht="21.75" customHeight="1">
      <c r="B39" s="128"/>
      <c r="C39" s="128"/>
      <c r="D39" s="128"/>
      <c r="E39" s="128"/>
      <c r="F39" s="128"/>
      <c r="G39" s="128"/>
      <c r="H39" s="141" t="s">
        <v>48</v>
      </c>
      <c r="I39" s="165"/>
      <c r="J39" s="166"/>
      <c r="K39" s="45" t="s">
        <v>49</v>
      </c>
      <c r="L39" s="161"/>
      <c r="M39" s="128"/>
      <c r="N39" s="128"/>
    </row>
    <row r="40" spans="2:14">
      <c r="B40" s="133" t="s">
        <v>23</v>
      </c>
      <c r="C40" s="133"/>
      <c r="D40" s="133"/>
      <c r="E40" s="133"/>
      <c r="F40" s="133"/>
      <c r="G40" s="133"/>
      <c r="H40" s="162">
        <v>3200</v>
      </c>
      <c r="I40" s="163"/>
      <c r="J40" s="164"/>
      <c r="K40" s="41">
        <v>3800</v>
      </c>
      <c r="L40" s="41">
        <f>AVERAGE(H40:K40)</f>
        <v>3500</v>
      </c>
      <c r="M40" s="40"/>
      <c r="N40" s="43">
        <f t="shared" ref="N40:N69" si="2">M40*AVERAGE(H40:K40)</f>
        <v>0</v>
      </c>
    </row>
    <row r="41" spans="2:14">
      <c r="B41" s="133" t="s">
        <v>24</v>
      </c>
      <c r="C41" s="133"/>
      <c r="D41" s="133"/>
      <c r="E41" s="133"/>
      <c r="F41" s="133"/>
      <c r="G41" s="133"/>
      <c r="H41" s="134">
        <v>3000</v>
      </c>
      <c r="I41" s="135"/>
      <c r="J41" s="136"/>
      <c r="K41" s="42">
        <v>4000</v>
      </c>
      <c r="L41" s="41">
        <f t="shared" ref="L41:L69" si="3">AVERAGE(H41:K41)</f>
        <v>3500</v>
      </c>
      <c r="M41" s="40"/>
      <c r="N41" s="43">
        <f t="shared" si="2"/>
        <v>0</v>
      </c>
    </row>
    <row r="42" spans="2:14">
      <c r="B42" s="133" t="s">
        <v>25</v>
      </c>
      <c r="C42" s="133"/>
      <c r="D42" s="133"/>
      <c r="E42" s="133"/>
      <c r="F42" s="133"/>
      <c r="G42" s="133"/>
      <c r="H42" s="134">
        <v>380</v>
      </c>
      <c r="I42" s="135"/>
      <c r="J42" s="136"/>
      <c r="K42" s="42">
        <v>500</v>
      </c>
      <c r="L42" s="41">
        <f t="shared" si="3"/>
        <v>440</v>
      </c>
      <c r="M42" s="40"/>
      <c r="N42" s="43">
        <f t="shared" si="2"/>
        <v>0</v>
      </c>
    </row>
    <row r="43" spans="2:14">
      <c r="B43" s="133" t="s">
        <v>26</v>
      </c>
      <c r="C43" s="133"/>
      <c r="D43" s="133"/>
      <c r="E43" s="133"/>
      <c r="F43" s="133"/>
      <c r="G43" s="133"/>
      <c r="H43" s="134">
        <v>2200</v>
      </c>
      <c r="I43" s="135"/>
      <c r="J43" s="136"/>
      <c r="K43" s="42">
        <v>3000</v>
      </c>
      <c r="L43" s="41">
        <f t="shared" si="3"/>
        <v>2600</v>
      </c>
      <c r="M43" s="40"/>
      <c r="N43" s="43">
        <f t="shared" si="2"/>
        <v>0</v>
      </c>
    </row>
    <row r="44" spans="2:14">
      <c r="B44" s="132" t="s">
        <v>89</v>
      </c>
      <c r="C44" s="133"/>
      <c r="D44" s="133"/>
      <c r="E44" s="133"/>
      <c r="F44" s="133"/>
      <c r="G44" s="133"/>
      <c r="H44" s="134">
        <v>350</v>
      </c>
      <c r="I44" s="135"/>
      <c r="J44" s="136"/>
      <c r="K44" s="42">
        <v>500</v>
      </c>
      <c r="L44" s="41">
        <f t="shared" si="3"/>
        <v>425</v>
      </c>
      <c r="M44" s="40"/>
      <c r="N44" s="43">
        <f t="shared" si="2"/>
        <v>0</v>
      </c>
    </row>
    <row r="45" spans="2:14">
      <c r="B45" s="133" t="s">
        <v>27</v>
      </c>
      <c r="C45" s="133"/>
      <c r="D45" s="133"/>
      <c r="E45" s="133"/>
      <c r="F45" s="133"/>
      <c r="G45" s="133"/>
      <c r="H45" s="134">
        <v>3200</v>
      </c>
      <c r="I45" s="135"/>
      <c r="J45" s="136"/>
      <c r="K45" s="42">
        <v>4200</v>
      </c>
      <c r="L45" s="41">
        <f t="shared" si="3"/>
        <v>3700</v>
      </c>
      <c r="M45" s="40"/>
      <c r="N45" s="43">
        <f t="shared" si="2"/>
        <v>0</v>
      </c>
    </row>
    <row r="46" spans="2:14">
      <c r="B46" s="133" t="s">
        <v>28</v>
      </c>
      <c r="C46" s="133"/>
      <c r="D46" s="133"/>
      <c r="E46" s="133"/>
      <c r="F46" s="133"/>
      <c r="G46" s="133"/>
      <c r="H46" s="134">
        <v>5200</v>
      </c>
      <c r="I46" s="135"/>
      <c r="J46" s="136"/>
      <c r="K46" s="42">
        <v>6100</v>
      </c>
      <c r="L46" s="41">
        <f t="shared" si="3"/>
        <v>5650</v>
      </c>
      <c r="M46" s="40"/>
      <c r="N46" s="43">
        <f t="shared" si="2"/>
        <v>0</v>
      </c>
    </row>
    <row r="47" spans="2:14">
      <c r="B47" s="133" t="s">
        <v>29</v>
      </c>
      <c r="C47" s="133"/>
      <c r="D47" s="133"/>
      <c r="E47" s="133"/>
      <c r="F47" s="133"/>
      <c r="G47" s="133"/>
      <c r="H47" s="134">
        <v>650</v>
      </c>
      <c r="I47" s="135"/>
      <c r="J47" s="136"/>
      <c r="K47" s="42">
        <v>750</v>
      </c>
      <c r="L47" s="41">
        <f t="shared" si="3"/>
        <v>700</v>
      </c>
      <c r="M47" s="40"/>
      <c r="N47" s="43">
        <f t="shared" si="2"/>
        <v>0</v>
      </c>
    </row>
    <row r="48" spans="2:14">
      <c r="B48" s="133" t="s">
        <v>30</v>
      </c>
      <c r="C48" s="133"/>
      <c r="D48" s="133"/>
      <c r="E48" s="133"/>
      <c r="F48" s="133"/>
      <c r="G48" s="133"/>
      <c r="H48" s="134">
        <v>3200</v>
      </c>
      <c r="I48" s="135"/>
      <c r="J48" s="136"/>
      <c r="K48" s="42">
        <v>3800</v>
      </c>
      <c r="L48" s="41">
        <f t="shared" si="3"/>
        <v>3500</v>
      </c>
      <c r="M48" s="40"/>
      <c r="N48" s="43">
        <f t="shared" si="2"/>
        <v>0</v>
      </c>
    </row>
    <row r="49" spans="2:14">
      <c r="B49" s="132" t="s">
        <v>96</v>
      </c>
      <c r="C49" s="133"/>
      <c r="D49" s="133"/>
      <c r="E49" s="133"/>
      <c r="F49" s="133"/>
      <c r="G49" s="133"/>
      <c r="H49" s="134">
        <v>18000</v>
      </c>
      <c r="I49" s="135"/>
      <c r="J49" s="136"/>
      <c r="K49" s="42">
        <v>22000</v>
      </c>
      <c r="L49" s="41">
        <f t="shared" si="3"/>
        <v>20000</v>
      </c>
      <c r="M49" s="40"/>
      <c r="N49" s="43">
        <f t="shared" si="2"/>
        <v>0</v>
      </c>
    </row>
    <row r="50" spans="2:14">
      <c r="B50" s="133" t="s">
        <v>31</v>
      </c>
      <c r="C50" s="133"/>
      <c r="D50" s="133"/>
      <c r="E50" s="133"/>
      <c r="F50" s="133"/>
      <c r="G50" s="133"/>
      <c r="H50" s="134">
        <v>3200</v>
      </c>
      <c r="I50" s="135"/>
      <c r="J50" s="136"/>
      <c r="K50" s="42">
        <v>4200</v>
      </c>
      <c r="L50" s="41">
        <f t="shared" si="3"/>
        <v>3700</v>
      </c>
      <c r="M50" s="40"/>
      <c r="N50" s="43">
        <f t="shared" si="2"/>
        <v>0</v>
      </c>
    </row>
    <row r="51" spans="2:14">
      <c r="B51" s="133" t="s">
        <v>32</v>
      </c>
      <c r="C51" s="133"/>
      <c r="D51" s="133"/>
      <c r="E51" s="133"/>
      <c r="F51" s="133"/>
      <c r="G51" s="133"/>
      <c r="H51" s="134">
        <v>3300</v>
      </c>
      <c r="I51" s="135"/>
      <c r="J51" s="136"/>
      <c r="K51" s="42">
        <v>4000</v>
      </c>
      <c r="L51" s="41">
        <f t="shared" si="3"/>
        <v>3650</v>
      </c>
      <c r="M51" s="40"/>
      <c r="N51" s="43">
        <f t="shared" si="2"/>
        <v>0</v>
      </c>
    </row>
    <row r="52" spans="2:14">
      <c r="B52" s="133" t="s">
        <v>33</v>
      </c>
      <c r="C52" s="133"/>
      <c r="D52" s="133"/>
      <c r="E52" s="133"/>
      <c r="F52" s="133"/>
      <c r="G52" s="133"/>
      <c r="H52" s="134">
        <v>1800</v>
      </c>
      <c r="I52" s="135"/>
      <c r="J52" s="136"/>
      <c r="K52" s="42">
        <v>2200</v>
      </c>
      <c r="L52" s="41">
        <f t="shared" si="3"/>
        <v>2000</v>
      </c>
      <c r="M52" s="40"/>
      <c r="N52" s="43">
        <f t="shared" si="2"/>
        <v>0</v>
      </c>
    </row>
    <row r="53" spans="2:14">
      <c r="B53" s="133" t="s">
        <v>34</v>
      </c>
      <c r="C53" s="133"/>
      <c r="D53" s="133"/>
      <c r="E53" s="133"/>
      <c r="F53" s="133"/>
      <c r="G53" s="133"/>
      <c r="H53" s="134">
        <v>3200</v>
      </c>
      <c r="I53" s="135"/>
      <c r="J53" s="136"/>
      <c r="K53" s="42">
        <v>3800</v>
      </c>
      <c r="L53" s="41">
        <f t="shared" si="3"/>
        <v>3500</v>
      </c>
      <c r="M53" s="40"/>
      <c r="N53" s="43">
        <f t="shared" si="2"/>
        <v>0</v>
      </c>
    </row>
    <row r="54" spans="2:14">
      <c r="B54" s="133" t="s">
        <v>35</v>
      </c>
      <c r="C54" s="133"/>
      <c r="D54" s="133"/>
      <c r="E54" s="133"/>
      <c r="F54" s="133"/>
      <c r="G54" s="133"/>
      <c r="H54" s="134">
        <v>5500</v>
      </c>
      <c r="I54" s="135"/>
      <c r="J54" s="136"/>
      <c r="K54" s="42">
        <v>7300</v>
      </c>
      <c r="L54" s="41">
        <f t="shared" si="3"/>
        <v>6400</v>
      </c>
      <c r="M54" s="40"/>
      <c r="N54" s="43">
        <f t="shared" si="2"/>
        <v>0</v>
      </c>
    </row>
    <row r="55" spans="2:14">
      <c r="B55" s="133" t="s">
        <v>36</v>
      </c>
      <c r="C55" s="133"/>
      <c r="D55" s="133"/>
      <c r="E55" s="133"/>
      <c r="F55" s="133"/>
      <c r="G55" s="133"/>
      <c r="H55" s="134">
        <v>5500</v>
      </c>
      <c r="I55" s="135"/>
      <c r="J55" s="136"/>
      <c r="K55" s="42">
        <v>7300</v>
      </c>
      <c r="L55" s="41">
        <f t="shared" si="3"/>
        <v>6400</v>
      </c>
      <c r="M55" s="40"/>
      <c r="N55" s="43">
        <f t="shared" si="2"/>
        <v>0</v>
      </c>
    </row>
    <row r="56" spans="2:14">
      <c r="B56" s="133" t="s">
        <v>37</v>
      </c>
      <c r="C56" s="133"/>
      <c r="D56" s="133"/>
      <c r="E56" s="133"/>
      <c r="F56" s="133"/>
      <c r="G56" s="133"/>
      <c r="H56" s="134">
        <v>5200</v>
      </c>
      <c r="I56" s="135"/>
      <c r="J56" s="136"/>
      <c r="K56" s="42">
        <v>6100</v>
      </c>
      <c r="L56" s="41">
        <f t="shared" si="3"/>
        <v>5650</v>
      </c>
      <c r="M56" s="40"/>
      <c r="N56" s="43">
        <f t="shared" si="2"/>
        <v>0</v>
      </c>
    </row>
    <row r="57" spans="2:14">
      <c r="B57" s="133" t="s">
        <v>38</v>
      </c>
      <c r="C57" s="133"/>
      <c r="D57" s="133"/>
      <c r="E57" s="133"/>
      <c r="F57" s="133"/>
      <c r="G57" s="133"/>
      <c r="H57" s="134">
        <v>3200</v>
      </c>
      <c r="I57" s="135"/>
      <c r="J57" s="136"/>
      <c r="K57" s="42">
        <v>3800</v>
      </c>
      <c r="L57" s="41">
        <f t="shared" si="3"/>
        <v>3500</v>
      </c>
      <c r="M57" s="40"/>
      <c r="N57" s="43">
        <f t="shared" si="2"/>
        <v>0</v>
      </c>
    </row>
    <row r="58" spans="2:14">
      <c r="B58" s="133" t="s">
        <v>39</v>
      </c>
      <c r="C58" s="133"/>
      <c r="D58" s="133"/>
      <c r="E58" s="133"/>
      <c r="F58" s="133"/>
      <c r="G58" s="133"/>
      <c r="H58" s="134">
        <v>8400</v>
      </c>
      <c r="I58" s="135"/>
      <c r="J58" s="136"/>
      <c r="K58" s="42">
        <v>10300</v>
      </c>
      <c r="L58" s="41">
        <f t="shared" si="3"/>
        <v>9350</v>
      </c>
      <c r="M58" s="40"/>
      <c r="N58" s="43">
        <f t="shared" si="2"/>
        <v>0</v>
      </c>
    </row>
    <row r="59" spans="2:14">
      <c r="B59" s="132" t="s">
        <v>109</v>
      </c>
      <c r="C59" s="133"/>
      <c r="D59" s="133"/>
      <c r="E59" s="133"/>
      <c r="F59" s="133"/>
      <c r="G59" s="133"/>
      <c r="H59" s="134">
        <v>3000</v>
      </c>
      <c r="I59" s="135"/>
      <c r="J59" s="136"/>
      <c r="K59" s="42">
        <v>4000</v>
      </c>
      <c r="L59" s="41">
        <f t="shared" si="3"/>
        <v>3500</v>
      </c>
      <c r="M59" s="40"/>
      <c r="N59" s="43">
        <f t="shared" si="2"/>
        <v>0</v>
      </c>
    </row>
    <row r="60" spans="2:14">
      <c r="B60" s="132" t="s">
        <v>110</v>
      </c>
      <c r="C60" s="133"/>
      <c r="D60" s="133"/>
      <c r="E60" s="133"/>
      <c r="F60" s="133"/>
      <c r="G60" s="133"/>
      <c r="H60" s="134">
        <v>380</v>
      </c>
      <c r="I60" s="135"/>
      <c r="J60" s="136"/>
      <c r="K60" s="42">
        <v>500</v>
      </c>
      <c r="L60" s="41">
        <f t="shared" si="3"/>
        <v>440</v>
      </c>
      <c r="M60" s="40"/>
      <c r="N60" s="43">
        <f t="shared" si="2"/>
        <v>0</v>
      </c>
    </row>
    <row r="61" spans="2:14">
      <c r="B61" s="133" t="s">
        <v>40</v>
      </c>
      <c r="C61" s="133"/>
      <c r="D61" s="133"/>
      <c r="E61" s="133"/>
      <c r="F61" s="133"/>
      <c r="G61" s="133"/>
      <c r="H61" s="134">
        <v>2400</v>
      </c>
      <c r="I61" s="135"/>
      <c r="J61" s="136"/>
      <c r="K61" s="42">
        <v>3000</v>
      </c>
      <c r="L61" s="41">
        <f t="shared" si="3"/>
        <v>2700</v>
      </c>
      <c r="M61" s="40"/>
      <c r="N61" s="43">
        <f t="shared" si="2"/>
        <v>0</v>
      </c>
    </row>
    <row r="62" spans="2:14">
      <c r="B62" s="132" t="s">
        <v>108</v>
      </c>
      <c r="C62" s="133"/>
      <c r="D62" s="133"/>
      <c r="E62" s="133"/>
      <c r="F62" s="133"/>
      <c r="G62" s="133"/>
      <c r="H62" s="134">
        <v>135000</v>
      </c>
      <c r="I62" s="135"/>
      <c r="J62" s="136"/>
      <c r="K62" s="42">
        <v>150100</v>
      </c>
      <c r="L62" s="41">
        <f t="shared" ref="L62:L64" si="4">AVERAGE(H62:K62)</f>
        <v>142550</v>
      </c>
      <c r="M62" s="40"/>
      <c r="N62" s="43">
        <f t="shared" ref="N62:N64" si="5">M62*AVERAGE(H62:K62)</f>
        <v>0</v>
      </c>
    </row>
    <row r="63" spans="2:14">
      <c r="B63" s="132" t="s">
        <v>102</v>
      </c>
      <c r="C63" s="133"/>
      <c r="D63" s="133"/>
      <c r="E63" s="133"/>
      <c r="F63" s="133"/>
      <c r="G63" s="133"/>
      <c r="H63" s="134">
        <v>13000</v>
      </c>
      <c r="I63" s="135"/>
      <c r="J63" s="136"/>
      <c r="K63" s="42">
        <v>17000</v>
      </c>
      <c r="L63" s="41">
        <f t="shared" si="4"/>
        <v>15000</v>
      </c>
      <c r="M63" s="40"/>
      <c r="N63" s="43">
        <f t="shared" si="5"/>
        <v>0</v>
      </c>
    </row>
    <row r="64" spans="2:14">
      <c r="B64" s="132" t="s">
        <v>103</v>
      </c>
      <c r="C64" s="133"/>
      <c r="D64" s="133"/>
      <c r="E64" s="133"/>
      <c r="F64" s="133"/>
      <c r="G64" s="133"/>
      <c r="H64" s="134">
        <v>500</v>
      </c>
      <c r="I64" s="135"/>
      <c r="J64" s="136"/>
      <c r="K64" s="42">
        <v>750</v>
      </c>
      <c r="L64" s="41">
        <f t="shared" si="4"/>
        <v>625</v>
      </c>
      <c r="M64" s="40"/>
      <c r="N64" s="43">
        <f t="shared" si="5"/>
        <v>0</v>
      </c>
    </row>
    <row r="65" spans="2:14">
      <c r="B65" s="133" t="s">
        <v>41</v>
      </c>
      <c r="C65" s="133"/>
      <c r="D65" s="133"/>
      <c r="E65" s="133"/>
      <c r="F65" s="133"/>
      <c r="G65" s="133"/>
      <c r="H65" s="134">
        <v>350</v>
      </c>
      <c r="I65" s="135"/>
      <c r="J65" s="136"/>
      <c r="K65" s="42">
        <v>500</v>
      </c>
      <c r="L65" s="41">
        <f t="shared" si="3"/>
        <v>425</v>
      </c>
      <c r="M65" s="40"/>
      <c r="N65" s="43">
        <f t="shared" si="2"/>
        <v>0</v>
      </c>
    </row>
    <row r="66" spans="2:14">
      <c r="B66" s="133" t="s">
        <v>42</v>
      </c>
      <c r="C66" s="133"/>
      <c r="D66" s="133"/>
      <c r="E66" s="133"/>
      <c r="F66" s="133"/>
      <c r="G66" s="133"/>
      <c r="H66" s="134">
        <v>2400</v>
      </c>
      <c r="I66" s="135"/>
      <c r="J66" s="136"/>
      <c r="K66" s="42">
        <v>3000</v>
      </c>
      <c r="L66" s="41">
        <f t="shared" si="3"/>
        <v>2700</v>
      </c>
      <c r="M66" s="40"/>
      <c r="N66" s="43">
        <f t="shared" si="2"/>
        <v>0</v>
      </c>
    </row>
    <row r="67" spans="2:14">
      <c r="B67" s="133" t="s">
        <v>43</v>
      </c>
      <c r="C67" s="133"/>
      <c r="D67" s="133"/>
      <c r="E67" s="133"/>
      <c r="F67" s="133"/>
      <c r="G67" s="133"/>
      <c r="H67" s="134">
        <v>5200</v>
      </c>
      <c r="I67" s="135"/>
      <c r="J67" s="136"/>
      <c r="K67" s="42">
        <v>6100</v>
      </c>
      <c r="L67" s="41">
        <f t="shared" si="3"/>
        <v>5650</v>
      </c>
      <c r="M67" s="40"/>
      <c r="N67" s="43">
        <f t="shared" si="2"/>
        <v>0</v>
      </c>
    </row>
    <row r="68" spans="2:14">
      <c r="B68" s="132" t="s">
        <v>104</v>
      </c>
      <c r="C68" s="133"/>
      <c r="D68" s="133"/>
      <c r="E68" s="133"/>
      <c r="F68" s="133"/>
      <c r="G68" s="133"/>
      <c r="H68" s="134">
        <v>350</v>
      </c>
      <c r="I68" s="135"/>
      <c r="J68" s="136"/>
      <c r="K68" s="42">
        <v>500</v>
      </c>
      <c r="L68" s="42">
        <f>AVERAGE(H68:K68)</f>
        <v>425</v>
      </c>
      <c r="M68" s="40"/>
      <c r="N68" s="43">
        <f t="shared" ref="N68" si="6">M68*AVERAGE(H68:K68)</f>
        <v>0</v>
      </c>
    </row>
    <row r="69" spans="2:14" ht="15" customHeight="1">
      <c r="B69" s="132" t="s">
        <v>97</v>
      </c>
      <c r="C69" s="133"/>
      <c r="D69" s="133"/>
      <c r="E69" s="133"/>
      <c r="F69" s="133"/>
      <c r="G69" s="133"/>
      <c r="H69" s="134">
        <v>50000</v>
      </c>
      <c r="I69" s="135"/>
      <c r="J69" s="136"/>
      <c r="K69" s="42">
        <v>70000</v>
      </c>
      <c r="L69" s="41">
        <f t="shared" si="3"/>
        <v>60000</v>
      </c>
      <c r="M69" s="40"/>
      <c r="N69" s="43">
        <f t="shared" si="2"/>
        <v>0</v>
      </c>
    </row>
    <row r="70" spans="2:14" ht="27" customHeight="1">
      <c r="M70" s="128" t="s">
        <v>66</v>
      </c>
      <c r="N70" s="140">
        <f>SUM(N40:N69)</f>
        <v>0</v>
      </c>
    </row>
    <row r="71" spans="2:14">
      <c r="M71" s="128"/>
      <c r="N71" s="140"/>
    </row>
    <row r="73" spans="2:14">
      <c r="B73" s="3" t="s">
        <v>10</v>
      </c>
      <c r="C73" s="21"/>
    </row>
    <row r="75" spans="2:14" ht="38.25" customHeight="1">
      <c r="M75" s="97" t="s">
        <v>82</v>
      </c>
      <c r="N75" s="98">
        <f>N70+H33+I19+J26+L8</f>
        <v>0</v>
      </c>
    </row>
  </sheetData>
  <mergeCells count="111">
    <mergeCell ref="B45:G45"/>
    <mergeCell ref="H45:J45"/>
    <mergeCell ref="H43:J43"/>
    <mergeCell ref="L38:L39"/>
    <mergeCell ref="B68:G68"/>
    <mergeCell ref="H68:J68"/>
    <mergeCell ref="H31:H32"/>
    <mergeCell ref="B38:G39"/>
    <mergeCell ref="H38:K38"/>
    <mergeCell ref="H61:J61"/>
    <mergeCell ref="B65:G65"/>
    <mergeCell ref="H65:J65"/>
    <mergeCell ref="H62:J62"/>
    <mergeCell ref="B63:G63"/>
    <mergeCell ref="H63:J63"/>
    <mergeCell ref="B64:G64"/>
    <mergeCell ref="H64:J64"/>
    <mergeCell ref="B57:G57"/>
    <mergeCell ref="H57:J57"/>
    <mergeCell ref="B58:G58"/>
    <mergeCell ref="H58:J58"/>
    <mergeCell ref="B4:O4"/>
    <mergeCell ref="B6:D6"/>
    <mergeCell ref="J6:J7"/>
    <mergeCell ref="K6:K7"/>
    <mergeCell ref="L6:L7"/>
    <mergeCell ref="B31:B32"/>
    <mergeCell ref="C31:D31"/>
    <mergeCell ref="E31:E32"/>
    <mergeCell ref="F31:F32"/>
    <mergeCell ref="G31:G32"/>
    <mergeCell ref="F8:F10"/>
    <mergeCell ref="F26:F28"/>
    <mergeCell ref="B30:H30"/>
    <mergeCell ref="G6:H6"/>
    <mergeCell ref="B5:L5"/>
    <mergeCell ref="B16:I16"/>
    <mergeCell ref="E11:F11"/>
    <mergeCell ref="I6:I7"/>
    <mergeCell ref="N38:N39"/>
    <mergeCell ref="H39:J39"/>
    <mergeCell ref="B62:G62"/>
    <mergeCell ref="M70:M71"/>
    <mergeCell ref="B55:G55"/>
    <mergeCell ref="H47:J47"/>
    <mergeCell ref="B59:G59"/>
    <mergeCell ref="H59:J59"/>
    <mergeCell ref="B54:G54"/>
    <mergeCell ref="H56:J56"/>
    <mergeCell ref="B51:G51"/>
    <mergeCell ref="H51:J51"/>
    <mergeCell ref="B52:G52"/>
    <mergeCell ref="H52:J52"/>
    <mergeCell ref="B53:G53"/>
    <mergeCell ref="B69:G69"/>
    <mergeCell ref="H69:J69"/>
    <mergeCell ref="B66:G66"/>
    <mergeCell ref="H66:J66"/>
    <mergeCell ref="B67:G67"/>
    <mergeCell ref="H67:J67"/>
    <mergeCell ref="B60:G60"/>
    <mergeCell ref="H60:J60"/>
    <mergeCell ref="B61:G61"/>
    <mergeCell ref="N70:N71"/>
    <mergeCell ref="G24:G25"/>
    <mergeCell ref="B40:G40"/>
    <mergeCell ref="H40:J40"/>
    <mergeCell ref="B41:G41"/>
    <mergeCell ref="H41:J41"/>
    <mergeCell ref="B48:G48"/>
    <mergeCell ref="H48:J48"/>
    <mergeCell ref="B49:G49"/>
    <mergeCell ref="H49:J49"/>
    <mergeCell ref="B50:G50"/>
    <mergeCell ref="H50:J50"/>
    <mergeCell ref="B46:G46"/>
    <mergeCell ref="H46:J46"/>
    <mergeCell ref="B47:G47"/>
    <mergeCell ref="H54:J54"/>
    <mergeCell ref="H53:J53"/>
    <mergeCell ref="H55:J55"/>
    <mergeCell ref="B56:G56"/>
    <mergeCell ref="H33:H35"/>
    <mergeCell ref="B37:N37"/>
    <mergeCell ref="B42:G42"/>
    <mergeCell ref="H42:J42"/>
    <mergeCell ref="B43:G43"/>
    <mergeCell ref="M38:M39"/>
    <mergeCell ref="E6:F6"/>
    <mergeCell ref="E8:E10"/>
    <mergeCell ref="B44:G44"/>
    <mergeCell ref="H44:J44"/>
    <mergeCell ref="G8:G10"/>
    <mergeCell ref="H8:H10"/>
    <mergeCell ref="I19:I21"/>
    <mergeCell ref="J26:J28"/>
    <mergeCell ref="B24:D24"/>
    <mergeCell ref="E24:F24"/>
    <mergeCell ref="H24:H25"/>
    <mergeCell ref="I24:I25"/>
    <mergeCell ref="H17:H18"/>
    <mergeCell ref="E17:E18"/>
    <mergeCell ref="B23:J23"/>
    <mergeCell ref="E26:E28"/>
    <mergeCell ref="L8:L10"/>
    <mergeCell ref="J24:J25"/>
    <mergeCell ref="I17:I18"/>
    <mergeCell ref="E19:E21"/>
    <mergeCell ref="B17:D17"/>
    <mergeCell ref="G17:G18"/>
    <mergeCell ref="B11:D14"/>
  </mergeCells>
  <printOptions horizontalCentered="1"/>
  <pageMargins left="0.78740157480314965" right="0.78740157480314965" top="0.59055118110236227" bottom="0.59055118110236227" header="0.31496062992125984" footer="0.31496062992125984"/>
  <pageSetup scale="35" orientation="landscape" r:id="rId1"/>
  <ignoredErrors>
    <ignoredError sqref="J8 H19 I2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6"/>
  <sheetViews>
    <sheetView zoomScale="80" zoomScaleNormal="80" workbookViewId="0">
      <selection activeCell="G4" sqref="G4"/>
    </sheetView>
  </sheetViews>
  <sheetFormatPr baseColWidth="10" defaultColWidth="11.42578125" defaultRowHeight="15"/>
  <cols>
    <col min="1" max="1" width="4.7109375" style="10" customWidth="1"/>
    <col min="2" max="2" width="15.7109375" style="10" customWidth="1"/>
    <col min="3" max="3" width="37.85546875" style="10" customWidth="1"/>
    <col min="4" max="5" width="19.42578125" style="10" customWidth="1"/>
    <col min="6" max="7" width="16.5703125" style="10" customWidth="1"/>
    <col min="8" max="8" width="25.140625" style="10" customWidth="1"/>
    <col min="9" max="9" width="29" style="10" customWidth="1"/>
    <col min="10" max="16384" width="11.42578125" style="10"/>
  </cols>
  <sheetData>
    <row r="2" spans="2:9">
      <c r="D2" s="99" t="s">
        <v>88</v>
      </c>
    </row>
    <row r="5" spans="2:9" ht="5.25" customHeight="1"/>
    <row r="6" spans="2:9" ht="27.75" customHeight="1">
      <c r="B6" s="176" t="s">
        <v>106</v>
      </c>
      <c r="C6" s="176"/>
      <c r="D6" s="176"/>
      <c r="E6" s="176"/>
      <c r="F6" s="176"/>
      <c r="G6" s="176"/>
      <c r="H6" s="176"/>
    </row>
    <row r="7" spans="2:9" ht="5.25" customHeight="1"/>
    <row r="8" spans="2:9" ht="15" customHeight="1">
      <c r="B8" s="180" t="s">
        <v>92</v>
      </c>
      <c r="C8" s="181"/>
      <c r="D8" s="181"/>
      <c r="E8" s="181"/>
      <c r="F8" s="181"/>
      <c r="G8" s="181"/>
      <c r="H8" s="182"/>
    </row>
    <row r="9" spans="2:9" ht="43.5" customHeight="1">
      <c r="B9" s="177" t="s">
        <v>7</v>
      </c>
      <c r="C9" s="177"/>
      <c r="D9" s="107" t="s">
        <v>57</v>
      </c>
      <c r="E9" s="107" t="s">
        <v>56</v>
      </c>
      <c r="F9" s="107" t="s">
        <v>1</v>
      </c>
      <c r="G9" s="110" t="s">
        <v>62</v>
      </c>
      <c r="H9" s="110" t="s">
        <v>61</v>
      </c>
    </row>
    <row r="10" spans="2:9" ht="45">
      <c r="B10" s="107" t="s">
        <v>67</v>
      </c>
      <c r="C10" s="107" t="s">
        <v>94</v>
      </c>
      <c r="D10" s="108">
        <v>2450000</v>
      </c>
      <c r="E10" s="108">
        <v>2800000</v>
      </c>
      <c r="F10" s="109"/>
      <c r="G10" s="120">
        <f>AVERAGE(D10:E10)</f>
        <v>2625000</v>
      </c>
      <c r="H10" s="111">
        <f>G10*F10</f>
        <v>0</v>
      </c>
    </row>
    <row r="11" spans="2:9">
      <c r="B11" s="74"/>
      <c r="C11" s="75"/>
      <c r="D11" s="76"/>
      <c r="E11" s="76"/>
      <c r="F11" s="77"/>
      <c r="G11" s="77"/>
      <c r="H11" s="77"/>
    </row>
    <row r="12" spans="2:9" ht="15" customHeight="1">
      <c r="B12" s="180" t="s">
        <v>93</v>
      </c>
      <c r="C12" s="181"/>
      <c r="D12" s="181"/>
      <c r="E12" s="181"/>
      <c r="F12" s="181"/>
      <c r="G12" s="181"/>
      <c r="H12" s="182"/>
    </row>
    <row r="13" spans="2:9" ht="45">
      <c r="B13" s="179" t="s">
        <v>7</v>
      </c>
      <c r="C13" s="179"/>
      <c r="D13" s="50" t="s">
        <v>57</v>
      </c>
      <c r="E13" s="50" t="s">
        <v>56</v>
      </c>
      <c r="F13" s="50" t="s">
        <v>1</v>
      </c>
      <c r="G13" s="110" t="s">
        <v>62</v>
      </c>
      <c r="H13" s="110" t="s">
        <v>61</v>
      </c>
    </row>
    <row r="14" spans="2:9" ht="60">
      <c r="B14" s="55" t="s">
        <v>67</v>
      </c>
      <c r="C14" s="55" t="s">
        <v>95</v>
      </c>
      <c r="D14" s="14">
        <v>2450000</v>
      </c>
      <c r="E14" s="102">
        <v>2800000</v>
      </c>
      <c r="F14" s="20"/>
      <c r="G14" s="120">
        <f>AVERAGE(D14:E14)</f>
        <v>2625000</v>
      </c>
      <c r="H14" s="111">
        <f>G14*F14</f>
        <v>0</v>
      </c>
    </row>
    <row r="15" spans="2:9" ht="15" customHeight="1"/>
    <row r="16" spans="2:9" ht="15" customHeight="1">
      <c r="B16" s="171" t="s">
        <v>76</v>
      </c>
      <c r="C16" s="172"/>
      <c r="D16" s="172"/>
      <c r="E16" s="172"/>
      <c r="F16" s="172"/>
      <c r="G16" s="172"/>
      <c r="H16" s="172"/>
      <c r="I16" s="173"/>
    </row>
    <row r="17" spans="2:9" ht="30">
      <c r="B17" s="52" t="s">
        <v>0</v>
      </c>
      <c r="C17" s="52" t="s">
        <v>2</v>
      </c>
      <c r="D17" s="51" t="s">
        <v>57</v>
      </c>
      <c r="E17" s="106" t="s">
        <v>101</v>
      </c>
      <c r="F17" s="51" t="s">
        <v>1</v>
      </c>
      <c r="G17" s="117" t="s">
        <v>62</v>
      </c>
      <c r="H17" s="117" t="s">
        <v>75</v>
      </c>
      <c r="I17" s="117" t="s">
        <v>61</v>
      </c>
    </row>
    <row r="18" spans="2:9" ht="15.75" customHeight="1">
      <c r="B18" s="178" t="s">
        <v>13</v>
      </c>
      <c r="C18" s="15" t="s">
        <v>3</v>
      </c>
      <c r="D18" s="17">
        <v>3200</v>
      </c>
      <c r="E18" s="18">
        <v>3800</v>
      </c>
      <c r="F18" s="20"/>
      <c r="G18" s="118">
        <f>AVERAGE(D18:E18)</f>
        <v>3500</v>
      </c>
      <c r="H18" s="119">
        <f>G18*F18</f>
        <v>0</v>
      </c>
      <c r="I18" s="183">
        <f>SUM(H18:H21)</f>
        <v>0</v>
      </c>
    </row>
    <row r="19" spans="2:9" ht="30">
      <c r="B19" s="178"/>
      <c r="C19" s="15" t="s">
        <v>11</v>
      </c>
      <c r="D19" s="17">
        <v>100</v>
      </c>
      <c r="E19" s="18">
        <v>150</v>
      </c>
      <c r="F19" s="20"/>
      <c r="G19" s="118">
        <f t="shared" ref="G19:G21" si="0">AVERAGE(D19:E19)</f>
        <v>125</v>
      </c>
      <c r="H19" s="119">
        <f t="shared" ref="H19:H21" si="1">G19*F19</f>
        <v>0</v>
      </c>
      <c r="I19" s="184"/>
    </row>
    <row r="20" spans="2:9" ht="15.75" customHeight="1">
      <c r="B20" s="178"/>
      <c r="C20" s="15" t="s">
        <v>12</v>
      </c>
      <c r="D20" s="17">
        <v>300</v>
      </c>
      <c r="E20" s="18">
        <v>500</v>
      </c>
      <c r="F20" s="20"/>
      <c r="G20" s="118">
        <f t="shared" si="0"/>
        <v>400</v>
      </c>
      <c r="H20" s="119">
        <f>G20*F20</f>
        <v>0</v>
      </c>
      <c r="I20" s="184"/>
    </row>
    <row r="21" spans="2:9" ht="15.75" customHeight="1">
      <c r="B21" s="79" t="s">
        <v>14</v>
      </c>
      <c r="C21" s="80" t="s">
        <v>15</v>
      </c>
      <c r="D21" s="81">
        <v>18000</v>
      </c>
      <c r="E21" s="24">
        <v>22000</v>
      </c>
      <c r="F21" s="78"/>
      <c r="G21" s="118">
        <f t="shared" si="0"/>
        <v>20000</v>
      </c>
      <c r="H21" s="121">
        <f t="shared" si="1"/>
        <v>0</v>
      </c>
      <c r="I21" s="185"/>
    </row>
    <row r="22" spans="2:9" ht="15.75" customHeight="1">
      <c r="B22" s="83"/>
      <c r="C22" s="84"/>
      <c r="D22" s="85"/>
      <c r="E22" s="85"/>
      <c r="F22" s="77"/>
      <c r="G22" s="77"/>
      <c r="H22" s="77"/>
    </row>
    <row r="23" spans="2:9" ht="15.75" customHeight="1">
      <c r="B23" s="86"/>
      <c r="C23" s="87"/>
      <c r="D23" s="88"/>
      <c r="E23" s="88"/>
      <c r="F23" s="89"/>
      <c r="G23" s="89"/>
      <c r="H23" s="89"/>
    </row>
    <row r="24" spans="2:9" ht="15" customHeight="1">
      <c r="B24" s="174" t="s">
        <v>77</v>
      </c>
      <c r="C24" s="175"/>
      <c r="D24" s="175"/>
      <c r="E24" s="175"/>
      <c r="F24" s="175"/>
      <c r="G24" s="175"/>
      <c r="H24" s="175"/>
      <c r="I24" s="175"/>
    </row>
    <row r="25" spans="2:9" ht="30">
      <c r="B25" s="52" t="s">
        <v>0</v>
      </c>
      <c r="C25" s="52" t="s">
        <v>2</v>
      </c>
      <c r="D25" s="51" t="s">
        <v>57</v>
      </c>
      <c r="E25" s="106" t="s">
        <v>101</v>
      </c>
      <c r="F25" s="51" t="s">
        <v>1</v>
      </c>
      <c r="G25" s="117" t="s">
        <v>62</v>
      </c>
      <c r="H25" s="117" t="s">
        <v>75</v>
      </c>
      <c r="I25" s="117" t="s">
        <v>61</v>
      </c>
    </row>
    <row r="26" spans="2:9">
      <c r="B26" s="178" t="s">
        <v>13</v>
      </c>
      <c r="C26" s="15" t="s">
        <v>3</v>
      </c>
      <c r="D26" s="17">
        <v>3200</v>
      </c>
      <c r="E26" s="18">
        <v>3800</v>
      </c>
      <c r="F26" s="20"/>
      <c r="G26" s="118">
        <f>AVERAGE(D26:E26)</f>
        <v>3500</v>
      </c>
      <c r="H26" s="119">
        <f>G26*F26</f>
        <v>0</v>
      </c>
      <c r="I26" s="183">
        <f>SUM(H26:H29)</f>
        <v>0</v>
      </c>
    </row>
    <row r="27" spans="2:9" ht="15.75" customHeight="1">
      <c r="B27" s="178"/>
      <c r="C27" s="15" t="s">
        <v>11</v>
      </c>
      <c r="D27" s="17">
        <v>100</v>
      </c>
      <c r="E27" s="18">
        <v>150</v>
      </c>
      <c r="F27" s="20"/>
      <c r="G27" s="118">
        <f t="shared" ref="G27:G29" si="2">AVERAGE(D27:E27)</f>
        <v>125</v>
      </c>
      <c r="H27" s="119">
        <f t="shared" ref="H27:H29" si="3">G27*F27</f>
        <v>0</v>
      </c>
      <c r="I27" s="184"/>
    </row>
    <row r="28" spans="2:9">
      <c r="B28" s="178"/>
      <c r="C28" s="15" t="s">
        <v>12</v>
      </c>
      <c r="D28" s="17">
        <v>300</v>
      </c>
      <c r="E28" s="18">
        <v>500</v>
      </c>
      <c r="F28" s="20"/>
      <c r="G28" s="118">
        <f t="shared" si="2"/>
        <v>400</v>
      </c>
      <c r="H28" s="119">
        <f t="shared" si="3"/>
        <v>0</v>
      </c>
      <c r="I28" s="184"/>
    </row>
    <row r="29" spans="2:9">
      <c r="B29" s="12" t="s">
        <v>14</v>
      </c>
      <c r="C29" s="16" t="s">
        <v>15</v>
      </c>
      <c r="D29" s="19">
        <v>18000</v>
      </c>
      <c r="E29" s="24">
        <v>22000</v>
      </c>
      <c r="F29" s="20"/>
      <c r="G29" s="118">
        <f t="shared" si="2"/>
        <v>20000</v>
      </c>
      <c r="H29" s="119">
        <f t="shared" si="3"/>
        <v>0</v>
      </c>
      <c r="I29" s="185"/>
    </row>
    <row r="34" spans="2:9" ht="30" customHeight="1">
      <c r="H34" s="97" t="s">
        <v>83</v>
      </c>
      <c r="I34" s="98">
        <f>I26+I18+H14+H10</f>
        <v>0</v>
      </c>
    </row>
    <row r="37" spans="2:9">
      <c r="B37" s="3" t="s">
        <v>10</v>
      </c>
      <c r="C37" s="21"/>
    </row>
    <row r="42" spans="2:9">
      <c r="D42" s="4"/>
      <c r="E42" s="4"/>
    </row>
    <row r="43" spans="2:9">
      <c r="D43" s="22"/>
      <c r="E43" s="22"/>
    </row>
    <row r="46" spans="2:9">
      <c r="D46" s="22"/>
      <c r="E46" s="22"/>
    </row>
  </sheetData>
  <mergeCells count="11">
    <mergeCell ref="B16:I16"/>
    <mergeCell ref="B24:I24"/>
    <mergeCell ref="B6:H6"/>
    <mergeCell ref="B9:C9"/>
    <mergeCell ref="B26:B28"/>
    <mergeCell ref="B18:B20"/>
    <mergeCell ref="B13:C13"/>
    <mergeCell ref="B8:H8"/>
    <mergeCell ref="B12:H12"/>
    <mergeCell ref="I18:I21"/>
    <mergeCell ref="I26:I29"/>
  </mergeCells>
  <printOptions horizontalCentered="1"/>
  <pageMargins left="0.78740157480314965" right="0.78740157480314965" top="0.74803149606299213" bottom="0.74803149606299213" header="0.31496062992125984" footer="0.31496062992125984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J49"/>
  <sheetViews>
    <sheetView topLeftCell="A28" zoomScale="80" zoomScaleNormal="80" workbookViewId="0">
      <selection activeCell="C50" sqref="B49:C50"/>
    </sheetView>
  </sheetViews>
  <sheetFormatPr baseColWidth="10" defaultColWidth="11.42578125" defaultRowHeight="15"/>
  <cols>
    <col min="1" max="1" width="4.7109375" style="10" customWidth="1"/>
    <col min="2" max="2" width="17.85546875" style="10" customWidth="1"/>
    <col min="3" max="3" width="27.7109375" style="10" customWidth="1"/>
    <col min="4" max="4" width="16.140625" style="10" customWidth="1"/>
    <col min="5" max="5" width="17.7109375" style="10" customWidth="1"/>
    <col min="6" max="8" width="19.28515625" style="10" customWidth="1"/>
    <col min="9" max="9" width="18.28515625" style="10" customWidth="1"/>
    <col min="10" max="10" width="22.42578125" style="10" customWidth="1"/>
    <col min="11" max="11" width="17.42578125" style="10" customWidth="1"/>
    <col min="12" max="16384" width="11.42578125" style="10"/>
  </cols>
  <sheetData>
    <row r="3" spans="2:9">
      <c r="D3" s="99" t="s">
        <v>88</v>
      </c>
    </row>
    <row r="5" spans="2:9" ht="5.25" customHeight="1"/>
    <row r="6" spans="2:9" ht="21">
      <c r="B6" s="176" t="s">
        <v>107</v>
      </c>
      <c r="C6" s="176"/>
      <c r="D6" s="176"/>
      <c r="E6" s="176"/>
      <c r="F6" s="176"/>
      <c r="G6" s="176"/>
      <c r="H6" s="176"/>
      <c r="I6" s="176"/>
    </row>
    <row r="7" spans="2:9" ht="5.25" customHeight="1"/>
    <row r="8" spans="2:9" ht="15" customHeight="1">
      <c r="B8" s="180" t="s">
        <v>78</v>
      </c>
      <c r="C8" s="181"/>
      <c r="D8" s="181"/>
      <c r="E8" s="181"/>
      <c r="F8" s="181"/>
      <c r="G8" s="181"/>
      <c r="H8" s="181"/>
      <c r="I8" s="182"/>
    </row>
    <row r="9" spans="2:9" ht="39" customHeight="1">
      <c r="B9" s="94" t="s">
        <v>7</v>
      </c>
      <c r="C9" s="210" t="s">
        <v>117</v>
      </c>
      <c r="D9" s="211"/>
      <c r="E9" s="211"/>
      <c r="F9" s="211"/>
      <c r="G9" s="211"/>
      <c r="H9" s="211"/>
      <c r="I9" s="212"/>
    </row>
    <row r="10" spans="2:9" ht="51.75" customHeight="1">
      <c r="B10" s="179" t="s">
        <v>17</v>
      </c>
      <c r="C10" s="179"/>
      <c r="D10" s="13" t="s">
        <v>57</v>
      </c>
      <c r="E10" s="13" t="s">
        <v>56</v>
      </c>
      <c r="F10" s="13" t="s">
        <v>1</v>
      </c>
      <c r="G10" s="112" t="s">
        <v>62</v>
      </c>
      <c r="H10" s="112" t="s">
        <v>61</v>
      </c>
      <c r="I10" s="112" t="s">
        <v>61</v>
      </c>
    </row>
    <row r="11" spans="2:9" ht="15" customHeight="1">
      <c r="B11" s="206" t="s">
        <v>45</v>
      </c>
      <c r="C11" s="206"/>
      <c r="D11" s="5">
        <v>153565</v>
      </c>
      <c r="E11" s="5">
        <v>198700</v>
      </c>
      <c r="F11" s="20"/>
      <c r="G11" s="113">
        <f>AVERAGE(D11:E11)</f>
        <v>176132.5</v>
      </c>
      <c r="H11" s="114">
        <f>G11*F11</f>
        <v>0</v>
      </c>
      <c r="I11" s="208">
        <f>+H11+H12</f>
        <v>0</v>
      </c>
    </row>
    <row r="12" spans="2:9" ht="15" customHeight="1">
      <c r="B12" s="207" t="s">
        <v>46</v>
      </c>
      <c r="C12" s="207"/>
      <c r="D12" s="90">
        <v>23310</v>
      </c>
      <c r="E12" s="90">
        <v>30030</v>
      </c>
      <c r="F12" s="78"/>
      <c r="G12" s="115">
        <f t="shared" ref="G12" si="0">AVERAGE(D12:E12)</f>
        <v>26670</v>
      </c>
      <c r="H12" s="116">
        <f t="shared" ref="H12" si="1">G12*F12</f>
        <v>0</v>
      </c>
      <c r="I12" s="209"/>
    </row>
    <row r="13" spans="2:9" ht="15" customHeight="1">
      <c r="B13" s="75"/>
      <c r="C13" s="75"/>
      <c r="D13" s="93"/>
      <c r="E13" s="93"/>
      <c r="F13" s="77"/>
      <c r="G13" s="77"/>
      <c r="H13" s="77"/>
    </row>
    <row r="14" spans="2:9" ht="15" customHeight="1">
      <c r="B14" s="91"/>
      <c r="C14" s="91"/>
      <c r="D14" s="92"/>
      <c r="E14" s="92"/>
      <c r="F14" s="82"/>
      <c r="G14" s="82"/>
      <c r="H14" s="82"/>
    </row>
    <row r="15" spans="2:9" ht="15" customHeight="1">
      <c r="B15" s="180" t="s">
        <v>79</v>
      </c>
      <c r="C15" s="181"/>
      <c r="D15" s="181"/>
      <c r="E15" s="181"/>
      <c r="F15" s="181"/>
      <c r="G15" s="181"/>
      <c r="H15" s="181"/>
      <c r="I15" s="182"/>
    </row>
    <row r="16" spans="2:9" ht="39" customHeight="1">
      <c r="B16" s="94" t="s">
        <v>7</v>
      </c>
      <c r="C16" s="210" t="s">
        <v>118</v>
      </c>
      <c r="D16" s="211"/>
      <c r="E16" s="211"/>
      <c r="F16" s="211"/>
      <c r="G16" s="211"/>
      <c r="H16" s="211"/>
      <c r="I16" s="212"/>
    </row>
    <row r="17" spans="2:10" ht="54.75" customHeight="1">
      <c r="B17" s="179" t="s">
        <v>17</v>
      </c>
      <c r="C17" s="179"/>
      <c r="D17" s="13" t="s">
        <v>57</v>
      </c>
      <c r="E17" s="13" t="s">
        <v>56</v>
      </c>
      <c r="F17" s="13" t="s">
        <v>1</v>
      </c>
      <c r="G17" s="112" t="s">
        <v>62</v>
      </c>
      <c r="H17" s="112" t="s">
        <v>61</v>
      </c>
      <c r="I17" s="112" t="s">
        <v>61</v>
      </c>
    </row>
    <row r="18" spans="2:10" ht="17.25" customHeight="1">
      <c r="B18" s="206" t="s">
        <v>47</v>
      </c>
      <c r="C18" s="206"/>
      <c r="D18" s="5">
        <v>1186613</v>
      </c>
      <c r="E18" s="5">
        <v>1450304</v>
      </c>
      <c r="F18" s="20"/>
      <c r="G18" s="113">
        <f>AVERAGE(D18:E18)</f>
        <v>1318458.5</v>
      </c>
      <c r="H18" s="114">
        <f>G18*F18</f>
        <v>0</v>
      </c>
      <c r="I18" s="208">
        <f>+H18+H19</f>
        <v>0</v>
      </c>
    </row>
    <row r="19" spans="2:10" ht="15" customHeight="1">
      <c r="B19" s="206" t="s">
        <v>51</v>
      </c>
      <c r="C19" s="206"/>
      <c r="D19" s="5">
        <v>970865</v>
      </c>
      <c r="E19" s="5">
        <v>1186613</v>
      </c>
      <c r="F19" s="20"/>
      <c r="G19" s="113">
        <f t="shared" ref="G19" si="2">AVERAGE(D19:E19)</f>
        <v>1078739</v>
      </c>
      <c r="H19" s="114">
        <f t="shared" ref="H19" si="3">G19*F19</f>
        <v>0</v>
      </c>
      <c r="I19" s="209"/>
    </row>
    <row r="20" spans="2:10" ht="17.25" customHeight="1">
      <c r="G20" s="22"/>
    </row>
    <row r="21" spans="2:10" ht="17.25" customHeight="1"/>
    <row r="22" spans="2:10" ht="15" customHeight="1">
      <c r="B22" s="192" t="s">
        <v>80</v>
      </c>
      <c r="C22" s="193"/>
      <c r="D22" s="193"/>
      <c r="E22" s="193"/>
      <c r="F22" s="193"/>
      <c r="G22" s="193"/>
      <c r="H22" s="194"/>
    </row>
    <row r="23" spans="2:10" ht="51" customHeight="1">
      <c r="B23" s="9" t="s">
        <v>7</v>
      </c>
      <c r="C23" s="195" t="s">
        <v>58</v>
      </c>
      <c r="D23" s="196"/>
      <c r="E23" s="196"/>
      <c r="F23" s="196"/>
      <c r="G23" s="196"/>
      <c r="H23" s="197"/>
    </row>
    <row r="24" spans="2:10" ht="49.5" customHeight="1">
      <c r="B24" s="201" t="s">
        <v>50</v>
      </c>
      <c r="C24" s="201"/>
      <c r="D24" s="201"/>
      <c r="E24" s="198" t="s">
        <v>60</v>
      </c>
      <c r="F24" s="198"/>
      <c r="G24" s="29" t="s">
        <v>1</v>
      </c>
      <c r="H24" s="30" t="s">
        <v>61</v>
      </c>
    </row>
    <row r="25" spans="2:10" ht="30.75" customHeight="1">
      <c r="B25" s="198" t="s">
        <v>59</v>
      </c>
      <c r="C25" s="198"/>
      <c r="D25" s="198"/>
      <c r="E25" s="199">
        <v>300</v>
      </c>
      <c r="F25" s="199"/>
      <c r="G25" s="20"/>
      <c r="H25" s="96">
        <f>G25*E25</f>
        <v>0</v>
      </c>
    </row>
    <row r="26" spans="2:10" ht="12.75" customHeight="1">
      <c r="B26" s="2"/>
      <c r="C26" s="2"/>
      <c r="D26" s="2"/>
      <c r="E26" s="2"/>
      <c r="F26" s="2"/>
      <c r="G26" s="2"/>
      <c r="H26" s="2"/>
      <c r="I26" s="2"/>
    </row>
    <row r="27" spans="2:10" ht="12.75" customHeight="1">
      <c r="B27" s="2"/>
      <c r="C27" s="2"/>
      <c r="D27" s="2"/>
      <c r="E27" s="2"/>
      <c r="F27" s="2"/>
      <c r="G27" s="2"/>
      <c r="H27" s="2"/>
      <c r="I27" s="2"/>
    </row>
    <row r="28" spans="2:10" ht="15" customHeight="1">
      <c r="B28" s="171" t="s">
        <v>81</v>
      </c>
      <c r="C28" s="172"/>
      <c r="D28" s="172"/>
      <c r="E28" s="172"/>
      <c r="F28" s="172"/>
      <c r="G28" s="172"/>
      <c r="H28" s="172"/>
      <c r="I28" s="172"/>
      <c r="J28" s="173"/>
    </row>
    <row r="29" spans="2:10" ht="45" customHeight="1">
      <c r="B29" s="25" t="s">
        <v>0</v>
      </c>
      <c r="C29" s="28" t="s">
        <v>2</v>
      </c>
      <c r="D29" s="28" t="s">
        <v>4</v>
      </c>
      <c r="E29" s="23" t="s">
        <v>57</v>
      </c>
      <c r="F29" s="23" t="s">
        <v>56</v>
      </c>
      <c r="G29" s="23" t="s">
        <v>1</v>
      </c>
      <c r="H29" s="117" t="s">
        <v>62</v>
      </c>
      <c r="I29" s="117" t="s">
        <v>61</v>
      </c>
      <c r="J29" s="117" t="s">
        <v>61</v>
      </c>
    </row>
    <row r="30" spans="2:10" ht="30">
      <c r="B30" s="200" t="s">
        <v>13</v>
      </c>
      <c r="C30" s="23" t="s">
        <v>3</v>
      </c>
      <c r="D30" s="23" t="s">
        <v>16</v>
      </c>
      <c r="E30" s="17">
        <v>3200</v>
      </c>
      <c r="F30" s="18">
        <v>3800</v>
      </c>
      <c r="G30" s="20"/>
      <c r="H30" s="118">
        <f>AVERAGE(E30:F30)</f>
        <v>3500</v>
      </c>
      <c r="I30" s="119">
        <f>H30*G30</f>
        <v>0</v>
      </c>
      <c r="J30" s="202">
        <f>SUM(I30:I33)</f>
        <v>0</v>
      </c>
    </row>
    <row r="31" spans="2:10" ht="30">
      <c r="B31" s="200"/>
      <c r="C31" s="23" t="s">
        <v>11</v>
      </c>
      <c r="D31" s="23" t="s">
        <v>5</v>
      </c>
      <c r="E31" s="17">
        <v>100</v>
      </c>
      <c r="F31" s="18">
        <v>150</v>
      </c>
      <c r="G31" s="20"/>
      <c r="H31" s="118">
        <f t="shared" ref="H31:H32" si="4">AVERAGE(E31:F31)</f>
        <v>125</v>
      </c>
      <c r="I31" s="119">
        <f t="shared" ref="I31:I33" si="5">H31*G31</f>
        <v>0</v>
      </c>
      <c r="J31" s="184"/>
    </row>
    <row r="32" spans="2:10" ht="30">
      <c r="B32" s="200"/>
      <c r="C32" s="23" t="s">
        <v>12</v>
      </c>
      <c r="D32" s="23" t="s">
        <v>16</v>
      </c>
      <c r="E32" s="17">
        <v>300</v>
      </c>
      <c r="F32" s="18">
        <v>500</v>
      </c>
      <c r="G32" s="20"/>
      <c r="H32" s="118">
        <f t="shared" si="4"/>
        <v>400</v>
      </c>
      <c r="I32" s="119">
        <f t="shared" si="5"/>
        <v>0</v>
      </c>
      <c r="J32" s="184"/>
    </row>
    <row r="33" spans="2:10" ht="30">
      <c r="B33" s="26" t="s">
        <v>14</v>
      </c>
      <c r="C33" s="12" t="s">
        <v>15</v>
      </c>
      <c r="D33" s="23" t="s">
        <v>16</v>
      </c>
      <c r="E33" s="19">
        <v>18000</v>
      </c>
      <c r="F33" s="24">
        <v>22000</v>
      </c>
      <c r="G33" s="20"/>
      <c r="H33" s="118">
        <f>AVERAGE(E33:F33)</f>
        <v>20000</v>
      </c>
      <c r="I33" s="119">
        <f t="shared" si="5"/>
        <v>0</v>
      </c>
      <c r="J33" s="185"/>
    </row>
    <row r="34" spans="2:10" ht="18" customHeight="1">
      <c r="F34" s="22"/>
      <c r="G34" s="22"/>
      <c r="H34" s="22"/>
    </row>
    <row r="35" spans="2:10" ht="30" customHeight="1">
      <c r="I35" s="97" t="s">
        <v>84</v>
      </c>
      <c r="J35" s="98">
        <f>J30+H25+I18+I11</f>
        <v>0</v>
      </c>
    </row>
    <row r="36" spans="2:10">
      <c r="I36" s="95"/>
    </row>
    <row r="37" spans="2:10" ht="34.5" customHeight="1">
      <c r="C37" s="203" t="s">
        <v>85</v>
      </c>
      <c r="D37" s="204"/>
      <c r="E37" s="205"/>
      <c r="F37" s="186">
        <f>+'GRUPO I'!N75:N75</f>
        <v>0</v>
      </c>
      <c r="G37" s="186"/>
      <c r="I37" s="95"/>
    </row>
    <row r="38" spans="2:10" ht="34.5" customHeight="1">
      <c r="C38" s="203" t="s">
        <v>86</v>
      </c>
      <c r="D38" s="204"/>
      <c r="E38" s="205"/>
      <c r="F38" s="186">
        <f>+'GRUPO II'!I34</f>
        <v>0</v>
      </c>
      <c r="G38" s="186"/>
      <c r="I38" s="95"/>
    </row>
    <row r="39" spans="2:10" ht="34.5" customHeight="1">
      <c r="C39" s="203" t="s">
        <v>87</v>
      </c>
      <c r="D39" s="204"/>
      <c r="E39" s="205"/>
      <c r="F39" s="186">
        <f>+J35</f>
        <v>0</v>
      </c>
      <c r="G39" s="186"/>
      <c r="I39" s="95"/>
    </row>
    <row r="40" spans="2:10" ht="52.5" customHeight="1">
      <c r="C40" s="187" t="s">
        <v>74</v>
      </c>
      <c r="D40" s="188"/>
      <c r="E40" s="189"/>
      <c r="F40" s="190">
        <f>+'GRUPO I'!N75:N75+'GRUPO II'!I34:I34+'GRUPO III'!J35:J35</f>
        <v>0</v>
      </c>
      <c r="G40" s="191"/>
    </row>
    <row r="49" spans="2:3">
      <c r="B49" s="3" t="s">
        <v>10</v>
      </c>
      <c r="C49" s="21"/>
    </row>
  </sheetData>
  <mergeCells count="30">
    <mergeCell ref="F38:G38"/>
    <mergeCell ref="B8:I8"/>
    <mergeCell ref="B6:I6"/>
    <mergeCell ref="B19:C19"/>
    <mergeCell ref="B10:C10"/>
    <mergeCell ref="B18:C18"/>
    <mergeCell ref="B17:C17"/>
    <mergeCell ref="B11:C11"/>
    <mergeCell ref="B12:C12"/>
    <mergeCell ref="I18:I19"/>
    <mergeCell ref="I11:I12"/>
    <mergeCell ref="C16:I16"/>
    <mergeCell ref="B15:I15"/>
    <mergeCell ref="C9:I9"/>
    <mergeCell ref="F39:G39"/>
    <mergeCell ref="C40:E40"/>
    <mergeCell ref="F40:G40"/>
    <mergeCell ref="B22:H22"/>
    <mergeCell ref="C23:H23"/>
    <mergeCell ref="B28:J28"/>
    <mergeCell ref="E24:F24"/>
    <mergeCell ref="E25:F25"/>
    <mergeCell ref="B30:B32"/>
    <mergeCell ref="B24:D24"/>
    <mergeCell ref="B25:D25"/>
    <mergeCell ref="J30:J33"/>
    <mergeCell ref="C39:E39"/>
    <mergeCell ref="C38:E38"/>
    <mergeCell ref="C37:E37"/>
    <mergeCell ref="F37:G37"/>
  </mergeCells>
  <printOptions horizontalCentered="1"/>
  <pageMargins left="0.78740157480314965" right="0.78740157480314965" top="0.74803149606299213" bottom="0.74803149606299213" header="0.31496062992125984" footer="0.31496062992125984"/>
  <pageSetup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3"/>
  <sheetViews>
    <sheetView workbookViewId="0">
      <selection activeCell="B11" sqref="B11"/>
    </sheetView>
  </sheetViews>
  <sheetFormatPr baseColWidth="10" defaultRowHeight="15"/>
  <cols>
    <col min="1" max="1" width="8" style="1" customWidth="1"/>
    <col min="2" max="2" width="43" style="1" customWidth="1"/>
    <col min="3" max="3" width="17" style="1" customWidth="1"/>
    <col min="4" max="4" width="28" style="1" customWidth="1"/>
    <col min="5" max="16384" width="11.42578125" style="1"/>
  </cols>
  <sheetData>
    <row r="2" spans="2:4" ht="26.25" customHeight="1">
      <c r="B2" s="221"/>
      <c r="C2" s="221"/>
      <c r="D2" s="221"/>
    </row>
    <row r="3" spans="2:4">
      <c r="B3" s="213" t="s">
        <v>6</v>
      </c>
      <c r="C3" s="213"/>
      <c r="D3" s="213"/>
    </row>
    <row r="4" spans="2:4" ht="45">
      <c r="B4" s="8" t="s">
        <v>7</v>
      </c>
      <c r="C4" s="8" t="s">
        <v>0</v>
      </c>
      <c r="D4" s="8" t="s">
        <v>8</v>
      </c>
    </row>
    <row r="5" spans="2:4">
      <c r="B5" s="214" t="s">
        <v>9</v>
      </c>
      <c r="C5" s="217" t="s">
        <v>13</v>
      </c>
      <c r="D5" s="218"/>
    </row>
    <row r="6" spans="2:4">
      <c r="B6" s="215"/>
      <c r="C6" s="215"/>
      <c r="D6" s="219"/>
    </row>
    <row r="7" spans="2:4">
      <c r="B7" s="215"/>
      <c r="C7" s="215"/>
      <c r="D7" s="219"/>
    </row>
    <row r="8" spans="2:4" ht="8.25" customHeight="1">
      <c r="B8" s="216"/>
      <c r="C8" s="216"/>
      <c r="D8" s="220"/>
    </row>
    <row r="11" spans="2:4">
      <c r="B11" s="6"/>
    </row>
    <row r="12" spans="2:4">
      <c r="B12" s="7" t="s">
        <v>10</v>
      </c>
    </row>
    <row r="13" spans="2:4">
      <c r="B13" s="7"/>
    </row>
  </sheetData>
  <mergeCells count="5">
    <mergeCell ref="B3:D3"/>
    <mergeCell ref="B5:B8"/>
    <mergeCell ref="C5:C8"/>
    <mergeCell ref="D5:D8"/>
    <mergeCell ref="B2:D2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5"/>
  <sheetViews>
    <sheetView tabSelected="1" workbookViewId="0">
      <selection activeCell="C18" sqref="C18"/>
    </sheetView>
  </sheetViews>
  <sheetFormatPr baseColWidth="10" defaultRowHeight="15"/>
  <cols>
    <col min="1" max="1" width="4.42578125" style="1" customWidth="1"/>
    <col min="2" max="2" width="11.42578125" style="1"/>
    <col min="3" max="3" width="29.5703125" style="1" customWidth="1"/>
    <col min="4" max="16384" width="11.42578125" style="1"/>
  </cols>
  <sheetData>
    <row r="1" spans="2:6" s="10" customFormat="1"/>
    <row r="2" spans="2:6" s="10" customFormat="1"/>
    <row r="3" spans="2:6" s="10" customFormat="1">
      <c r="D3" s="99" t="s">
        <v>88</v>
      </c>
    </row>
    <row r="4" spans="2:6" s="10" customFormat="1"/>
    <row r="5" spans="2:6" s="10" customFormat="1"/>
    <row r="6" spans="2:6" ht="43.5" customHeight="1">
      <c r="B6" s="210" t="s">
        <v>7</v>
      </c>
      <c r="C6" s="222"/>
      <c r="D6" s="223" t="s">
        <v>8</v>
      </c>
      <c r="E6" s="223"/>
      <c r="F6" s="223"/>
    </row>
    <row r="7" spans="2:6">
      <c r="B7" s="224" t="s">
        <v>9</v>
      </c>
      <c r="C7" s="224"/>
      <c r="D7" s="225"/>
      <c r="E7" s="225"/>
      <c r="F7" s="225"/>
    </row>
    <row r="8" spans="2:6">
      <c r="B8" s="224"/>
      <c r="C8" s="224"/>
      <c r="D8" s="225"/>
      <c r="E8" s="225"/>
      <c r="F8" s="225"/>
    </row>
    <row r="9" spans="2:6">
      <c r="B9" s="224"/>
      <c r="C9" s="224"/>
      <c r="D9" s="225"/>
      <c r="E9" s="225"/>
      <c r="F9" s="225"/>
    </row>
    <row r="10" spans="2:6">
      <c r="B10" s="224"/>
      <c r="C10" s="224"/>
      <c r="D10" s="225"/>
      <c r="E10" s="225"/>
      <c r="F10" s="225"/>
    </row>
    <row r="14" spans="2:6">
      <c r="B14" s="3" t="s">
        <v>10</v>
      </c>
      <c r="C14" s="21"/>
    </row>
    <row r="15" spans="2:6">
      <c r="B15" s="10"/>
      <c r="C15" s="10"/>
    </row>
  </sheetData>
  <mergeCells count="4">
    <mergeCell ref="B6:C6"/>
    <mergeCell ref="D6:F6"/>
    <mergeCell ref="B7:C10"/>
    <mergeCell ref="D7:F10"/>
  </mergeCells>
  <printOptions horizontalCentered="1"/>
  <pageMargins left="0.78740157480314965" right="0.78740157480314965" top="0.78740157480314965" bottom="0.78740157480314965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GRUPO I</vt:lpstr>
      <vt:lpstr>GRUPO II</vt:lpstr>
      <vt:lpstr>GRUPO III</vt:lpstr>
      <vt:lpstr>CUSTODIA MATERIAL DE EXAMEN</vt:lpstr>
      <vt:lpstr>Valores de referencia</vt:lpstr>
    </vt:vector>
  </TitlesOfParts>
  <Company>icfes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dsalazar</dc:creator>
  <cp:lastModifiedBy>ltalero</cp:lastModifiedBy>
  <cp:lastPrinted>2012-07-12T23:16:05Z</cp:lastPrinted>
  <dcterms:created xsi:type="dcterms:W3CDTF">2011-12-13T20:20:18Z</dcterms:created>
  <dcterms:modified xsi:type="dcterms:W3CDTF">2012-07-16T19:18:10Z</dcterms:modified>
</cp:coreProperties>
</file>